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390" windowHeight="12360" activeTab="0"/>
  </bookViews>
  <sheets>
    <sheet name="Лист1" sheetId="1" r:id="rId1"/>
    <sheet name="Лист2" sheetId="2" r:id="rId2"/>
  </sheets>
  <definedNames>
    <definedName name="_xlnm.Print_Area" localSheetId="0">'Лист1'!$B$1:$G$96</definedName>
  </definedNames>
  <calcPr fullCalcOnLoad="1"/>
</workbook>
</file>

<file path=xl/sharedStrings.xml><?xml version="1.0" encoding="utf-8"?>
<sst xmlns="http://schemas.openxmlformats.org/spreadsheetml/2006/main" count="188" uniqueCount="183">
  <si>
    <t>Ожидае-мое исполне-ние                 за 2017 год по прогнозу МИФНС</t>
  </si>
  <si>
    <t>ДОХОДЫ</t>
  </si>
  <si>
    <t>Налоговые доходы</t>
  </si>
  <si>
    <t>Налог на доходы физических лиц</t>
  </si>
  <si>
    <t>Акцизы на нефтепродукты</t>
  </si>
  <si>
    <t>Налог, взимаемый в связи с применением упрощенной системы налогообложения</t>
  </si>
  <si>
    <t>Налог, взимаемый в связи с применением патентной системы налогообложения, зачисляемый в бюджеты муниципальных районов</t>
  </si>
  <si>
    <t>Единый налог на вмененный доход для отдельных видов деятельности</t>
  </si>
  <si>
    <t>Госпошлина</t>
  </si>
  <si>
    <t xml:space="preserve">Задолженность и перерасчёты по отменённым налогам,   сборам и иным обязательным платежам </t>
  </si>
  <si>
    <t>Неналоговые доходы</t>
  </si>
  <si>
    <t>Арендная плата за земли</t>
  </si>
  <si>
    <t>Доходы от сдачи в аренду имущества, находящегося  в оперативном управлении</t>
  </si>
  <si>
    <t>Доходы от оказания платных услуг (работ)в и компенсации затрат государства</t>
  </si>
  <si>
    <t>Плата за негативное воздействие на окружающую  среду</t>
  </si>
  <si>
    <t>Доходы от реализации имущества, находящегося в государственной и муниципальной собственности</t>
  </si>
  <si>
    <t>Доходы от продажи земельных участков</t>
  </si>
  <si>
    <t>Прочие неналоговые доходы</t>
  </si>
  <si>
    <t>Невыясненные поступления</t>
  </si>
  <si>
    <t>Итого налоговых и неналоговых доходов</t>
  </si>
  <si>
    <t xml:space="preserve"> Безвозмездные поступления от других бюджетов бюджетной системы РФ</t>
  </si>
  <si>
    <t>в том числе:</t>
  </si>
  <si>
    <t>из областного бюджета</t>
  </si>
  <si>
    <t>из бюджетов поселений</t>
  </si>
  <si>
    <t>Прочие безвозмездные поступления</t>
  </si>
  <si>
    <t>Безвозмездные поступления от негосударственных организаций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</si>
  <si>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</si>
  <si>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остатков текущего года</t>
  </si>
  <si>
    <t>ИТОГО  ДОХОДОВ</t>
  </si>
  <si>
    <t>+</t>
  </si>
  <si>
    <t>=</t>
  </si>
  <si>
    <t>РАСХОДЫ</t>
  </si>
  <si>
    <t>Общегосударственные вопросы</t>
  </si>
  <si>
    <t>Судебная система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</si>
  <si>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</si>
  <si>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</si>
  <si>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</si>
  <si>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</si>
  <si>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</si>
  <si>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</si>
  <si>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Сельское хозяйство и рыболовство</t>
  </si>
  <si>
    <t>Водное хозяйство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</si>
  <si>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</si>
  <si>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</si>
  <si>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</si>
  <si>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</si>
  <si>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</si>
  <si>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</si>
  <si>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</si>
  <si>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</si>
  <si>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Сбор, удаление отходов и очистка сточных вод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</si>
  <si>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</si>
  <si>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</si>
  <si>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</si>
  <si>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</si>
  <si>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</si>
  <si>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Другие вопросы в области образования</t>
  </si>
  <si>
    <t>Культура</t>
  </si>
  <si>
    <t>Социальная политика</t>
  </si>
  <si>
    <t xml:space="preserve">Пенсионное обеспечение 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</si>
  <si>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</si>
  <si>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</si>
  <si>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</si>
  <si>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</si>
  <si>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 xml:space="preserve">Физическая культура </t>
  </si>
  <si>
    <t>Средства массовой информации</t>
  </si>
  <si>
    <t>Периодическая печать и издательства</t>
  </si>
  <si>
    <t>Прочие межбюджетные трансферты общего характера</t>
  </si>
  <si>
    <t>ИТОГО РАСХОДОВ</t>
  </si>
  <si>
    <t>Внутренние обороты</t>
  </si>
  <si>
    <t>ИТОГО   РАСХОДОВ</t>
  </si>
  <si>
    <t>Налог на добычу полезных ископаемых</t>
  </si>
  <si>
    <t>Транспортный налог</t>
  </si>
  <si>
    <t>Обеспечение проведения выборов и референдумов</t>
  </si>
  <si>
    <t>Молодежная политика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</si>
  <si>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</si>
  <si>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</si>
  <si>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</si>
  <si>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Дорожное хозяйство (дорожные фонды)</t>
  </si>
  <si>
    <t>Культура, кинематография</t>
  </si>
  <si>
    <t>Другие вопросы в области культуры, кинематографии</t>
  </si>
  <si>
    <t xml:space="preserve">Межбюджетные трансферты общего характера бюджетам бюджетной системы Российской Федерации </t>
  </si>
  <si>
    <t>Первоначальный план                                  на 2021 год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</si>
  <si>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</si>
  <si>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</si>
  <si>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Массовый спорт</t>
  </si>
  <si>
    <t>Уточненный план                                   на 2021 год                  по состоянию                                                                                     на 01.11.2021</t>
  </si>
  <si>
    <t>Фактически исполнено на 01.11.2021</t>
  </si>
  <si>
    <t>Код бюджетной классификации Российской Федерации</t>
  </si>
  <si>
    <t>Наименование кода классификации доходов, раздела, подраздела расходов</t>
  </si>
  <si>
    <t>000 1 01 02000 01 0000 110</t>
  </si>
  <si>
    <t>000 1 03 02000 01 0000 110</t>
  </si>
  <si>
    <t>000 1 05 01000 00 0000 110</t>
  </si>
  <si>
    <t>000 1 05 02000 02 0000 110</t>
  </si>
  <si>
    <t>Единый сельскохозяйственный налог</t>
  </si>
  <si>
    <t>000 1 05 04000 02 0000 110</t>
  </si>
  <si>
    <t>000 1 05 03000 01 0000 110</t>
  </si>
  <si>
    <t>000 1 07 01000 01 0000 110</t>
  </si>
  <si>
    <t>000 1 08 03000 01 0000 110</t>
  </si>
  <si>
    <t>000 1 06 04000 02 0000 110</t>
  </si>
  <si>
    <t>Доходы от прибыли муниципальных унитарных предприятий</t>
  </si>
  <si>
    <t>Штрафы, санкции, возмещение ущерба</t>
  </si>
  <si>
    <t>000 1 11 05000 00 0000 120</t>
  </si>
  <si>
    <t>000 1 11 05030 00 0000 120</t>
  </si>
  <si>
    <t>000 1 13 00000 00 0000 000</t>
  </si>
  <si>
    <t>000 1 11 07000 00 0000 120</t>
  </si>
  <si>
    <t>000 1 12 01000 01 0000 120</t>
  </si>
  <si>
    <t>000 1 14 02000 00 0000 000</t>
  </si>
  <si>
    <t>000 1 14 06000 00 0000 000</t>
  </si>
  <si>
    <t>000 1 16 00000 00 0000 000</t>
  </si>
  <si>
    <t>000 2 02 00000 00 0000 000</t>
  </si>
  <si>
    <t>000 2 02 40014 00 0000 000</t>
  </si>
  <si>
    <t>000 2 07 00000 00 0000 000</t>
  </si>
  <si>
    <t>000 2 19 00000 00 0000 000</t>
  </si>
  <si>
    <t>0100</t>
  </si>
  <si>
    <t>0103</t>
  </si>
  <si>
    <t>0104</t>
  </si>
  <si>
    <t>0105</t>
  </si>
  <si>
    <t>0106</t>
  </si>
  <si>
    <t>0107</t>
  </si>
  <si>
    <t>0111</t>
  </si>
  <si>
    <t>0113</t>
  </si>
  <si>
    <t>0300</t>
  </si>
  <si>
    <t>0309</t>
  </si>
  <si>
    <t>0310</t>
  </si>
  <si>
    <t>0314</t>
  </si>
  <si>
    <t>0400</t>
  </si>
  <si>
    <t>0401</t>
  </si>
  <si>
    <t>0405</t>
  </si>
  <si>
    <t>0408</t>
  </si>
  <si>
    <t>0406</t>
  </si>
  <si>
    <t>0409</t>
  </si>
  <si>
    <t>0412</t>
  </si>
  <si>
    <t>0500</t>
  </si>
  <si>
    <t>0501</t>
  </si>
  <si>
    <t>0503</t>
  </si>
  <si>
    <t>0505</t>
  </si>
  <si>
    <t>0600</t>
  </si>
  <si>
    <t>0602</t>
  </si>
  <si>
    <t>0605</t>
  </si>
  <si>
    <t>0700</t>
  </si>
  <si>
    <t>0701</t>
  </si>
  <si>
    <t>0702</t>
  </si>
  <si>
    <t>0703</t>
  </si>
  <si>
    <t>0707</t>
  </si>
  <si>
    <t>0709</t>
  </si>
  <si>
    <t>0800</t>
  </si>
  <si>
    <t>0801</t>
  </si>
  <si>
    <t>0804</t>
  </si>
  <si>
    <t>1000</t>
  </si>
  <si>
    <t>1001</t>
  </si>
  <si>
    <t>1003</t>
  </si>
  <si>
    <t>1004</t>
  </si>
  <si>
    <t>1006</t>
  </si>
  <si>
    <t>1100</t>
  </si>
  <si>
    <t>1101</t>
  </si>
  <si>
    <t>1102</t>
  </si>
  <si>
    <t>1200</t>
  </si>
  <si>
    <t>1202</t>
  </si>
  <si>
    <t>1300</t>
  </si>
  <si>
    <t>1301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</si>
  <si>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</si>
  <si>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</si>
  <si>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1400</t>
  </si>
  <si>
    <t>1401</t>
  </si>
  <si>
    <t>1403</t>
  </si>
  <si>
    <t>Дотации на выравнивание бюджетной обеспеченности субъектов Российской Федерации и муниципальных образования</t>
  </si>
  <si>
    <t>Дефицит/профицит</t>
  </si>
  <si>
    <t>0502</t>
  </si>
  <si>
    <t>МСП культ</t>
  </si>
  <si>
    <t>дороги</t>
  </si>
  <si>
    <t>0304</t>
  </si>
  <si>
    <t>Органы юстиции</t>
  </si>
  <si>
    <t>контейнер</t>
  </si>
  <si>
    <t>жилье ветер</t>
  </si>
  <si>
    <t>градстроит</t>
  </si>
  <si>
    <t>ГТС</t>
  </si>
  <si>
    <t>кл рук</t>
  </si>
  <si>
    <t>прием семья</t>
  </si>
  <si>
    <t>градостроит местный бюджет</t>
  </si>
  <si>
    <t>Сумма, тыс.рублей</t>
  </si>
  <si>
    <t xml:space="preserve">  Оценка ожидаемого  исполнения районного бюджета за 2022 год</t>
  </si>
  <si>
    <t>Начальник финансового управления администрации района                                          Л. И. Цапцова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</si>
</sst>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left" vertical="center" wrapText="1" shrinkToFit="1"/>
    </xf>
    <xf numFmtId="0" fontId="0" fillId="33" borderId="0" xfId="0" applyFill="1" applyAlignment="1">
      <alignment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Fill="1" applyAlignment="1">
      <alignment horizontal="left" wrapText="1" shrinkToFit="1"/>
    </xf>
    <xf numFmtId="0" fontId="6" fillId="0" borderId="0" xfId="0" applyFont="1" applyFill="1" applyAlignment="1">
      <alignment horizontal="center"/>
    </xf>
    <xf numFmtId="0" fontId="47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172" fontId="6" fillId="0" borderId="10" xfId="0" applyNumberFormat="1" applyFont="1" applyFill="1" applyBorder="1" applyAlignment="1">
      <alignment horizontal="center" vertical="top" wrapText="1"/>
    </xf>
    <xf numFmtId="172" fontId="47" fillId="0" borderId="10" xfId="0" applyNumberFormat="1" applyFont="1" applyFill="1" applyBorder="1" applyAlignment="1">
      <alignment horizontal="center" vertical="top" wrapText="1"/>
    </xf>
    <xf numFmtId="172" fontId="5" fillId="0" borderId="11" xfId="0" applyNumberFormat="1" applyFont="1" applyFill="1" applyBorder="1" applyAlignment="1">
      <alignment horizontal="center" vertical="top" wrapText="1"/>
    </xf>
    <xf numFmtId="172" fontId="5" fillId="0" borderId="0" xfId="0" applyNumberFormat="1" applyFont="1" applyFill="1" applyBorder="1" applyAlignment="1">
      <alignment horizontal="center" vertical="center" wrapText="1"/>
    </xf>
    <xf numFmtId="173" fontId="3" fillId="33" borderId="10" xfId="0" applyNumberFormat="1" applyFont="1" applyFill="1" applyBorder="1" applyAlignment="1">
      <alignment horizontal="center" vertical="top" wrapText="1"/>
    </xf>
    <xf numFmtId="173" fontId="48" fillId="33" borderId="10" xfId="0" applyNumberFormat="1" applyFont="1" applyFill="1" applyBorder="1" applyAlignment="1">
      <alignment horizontal="center" vertical="top" wrapText="1"/>
    </xf>
    <xf numFmtId="173" fontId="3" fillId="0" borderId="10" xfId="0" applyNumberFormat="1" applyFont="1" applyFill="1" applyBorder="1" applyAlignment="1">
      <alignment horizontal="center" vertical="top" wrapText="1"/>
    </xf>
    <xf numFmtId="172" fontId="4" fillId="0" borderId="10" xfId="0" applyNumberFormat="1" applyFont="1" applyFill="1" applyBorder="1" applyAlignment="1">
      <alignment horizontal="center" vertical="top" wrapText="1"/>
    </xf>
    <xf numFmtId="172" fontId="4" fillId="0" borderId="0" xfId="0" applyNumberFormat="1" applyFont="1" applyFill="1" applyBorder="1" applyAlignment="1">
      <alignment horizontal="center" vertical="center" wrapText="1"/>
    </xf>
    <xf numFmtId="172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6" fillId="0" borderId="10" xfId="0" applyFont="1" applyFill="1" applyBorder="1" applyAlignment="1">
      <alignment horizontal="left" vertical="center" wrapText="1" shrinkToFit="1"/>
    </xf>
    <xf numFmtId="172" fontId="6" fillId="33" borderId="10" xfId="0" applyNumberFormat="1" applyFont="1" applyFill="1" applyBorder="1" applyAlignment="1">
      <alignment horizontal="center" vertical="center" wrapText="1"/>
    </xf>
    <xf numFmtId="172" fontId="47" fillId="33" borderId="10" xfId="0" applyNumberFormat="1" applyFont="1" applyFill="1" applyBorder="1" applyAlignment="1">
      <alignment horizontal="center" vertical="center" wrapText="1"/>
    </xf>
    <xf numFmtId="172" fontId="6" fillId="0" borderId="10" xfId="0" applyNumberFormat="1" applyFont="1" applyFill="1" applyBorder="1" applyAlignment="1">
      <alignment horizontal="center" vertical="center" wrapText="1"/>
    </xf>
    <xf numFmtId="172" fontId="5" fillId="0" borderId="11" xfId="0" applyNumberFormat="1" applyFont="1" applyFill="1" applyBorder="1" applyAlignment="1">
      <alignment horizontal="center" vertical="center" wrapText="1"/>
    </xf>
    <xf numFmtId="172" fontId="5" fillId="0" borderId="10" xfId="0" applyNumberFormat="1" applyFont="1" applyFill="1" applyBorder="1" applyAlignment="1">
      <alignment horizontal="center" vertical="center" wrapText="1"/>
    </xf>
    <xf numFmtId="172" fontId="5" fillId="0" borderId="0" xfId="0" applyNumberFormat="1" applyFont="1" applyFill="1" applyAlignment="1">
      <alignment/>
    </xf>
    <xf numFmtId="173" fontId="3" fillId="33" borderId="10" xfId="0" applyNumberFormat="1" applyFont="1" applyFill="1" applyBorder="1" applyAlignment="1">
      <alignment horizontal="center" vertical="center" wrapText="1"/>
    </xf>
    <xf numFmtId="173" fontId="48" fillId="33" borderId="10" xfId="0" applyNumberFormat="1" applyFont="1" applyFill="1" applyBorder="1" applyAlignment="1">
      <alignment horizontal="center" vertical="center" wrapText="1"/>
    </xf>
    <xf numFmtId="173" fontId="3" fillId="0" borderId="10" xfId="0" applyNumberFormat="1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/>
    </xf>
    <xf numFmtId="172" fontId="6" fillId="33" borderId="10" xfId="0" applyNumberFormat="1" applyFont="1" applyFill="1" applyBorder="1" applyAlignment="1">
      <alignment horizontal="center"/>
    </xf>
    <xf numFmtId="172" fontId="47" fillId="33" borderId="10" xfId="0" applyNumberFormat="1" applyFont="1" applyFill="1" applyBorder="1" applyAlignment="1">
      <alignment horizontal="center"/>
    </xf>
    <xf numFmtId="172" fontId="6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172" fontId="4" fillId="0" borderId="11" xfId="0" applyNumberFormat="1" applyFont="1" applyFill="1" applyBorder="1" applyAlignment="1">
      <alignment horizontal="center" vertical="top" wrapText="1"/>
    </xf>
    <xf numFmtId="172" fontId="3" fillId="33" borderId="10" xfId="0" applyNumberFormat="1" applyFont="1" applyFill="1" applyBorder="1" applyAlignment="1">
      <alignment horizontal="center" vertical="center" wrapText="1"/>
    </xf>
    <xf numFmtId="172" fontId="48" fillId="33" borderId="10" xfId="0" applyNumberFormat="1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wrapText="1" shrinkToFit="1"/>
    </xf>
    <xf numFmtId="0" fontId="3" fillId="0" borderId="10" xfId="0" applyFont="1" applyFill="1" applyBorder="1" applyAlignment="1">
      <alignment horizontal="center"/>
    </xf>
    <xf numFmtId="0" fontId="48" fillId="0" borderId="10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Alignment="1">
      <alignment/>
    </xf>
    <xf numFmtId="0" fontId="6" fillId="0" borderId="10" xfId="0" applyFont="1" applyFill="1" applyBorder="1" applyAlignment="1">
      <alignment horizontal="left" wrapText="1" shrinkToFit="1"/>
    </xf>
    <xf numFmtId="0" fontId="47" fillId="0" borderId="1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46" fillId="0" borderId="0" xfId="0" applyFont="1" applyAlignment="1">
      <alignment horizontal="center"/>
    </xf>
    <xf numFmtId="0" fontId="46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6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4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vertical="top" wrapText="1" shrinkToFit="1"/>
    </xf>
    <xf numFmtId="49" fontId="46" fillId="0" borderId="10" xfId="0" applyNumberFormat="1" applyFont="1" applyBorder="1" applyAlignment="1">
      <alignment horizontal="center" vertical="top"/>
    </xf>
    <xf numFmtId="0" fontId="3" fillId="0" borderId="10" xfId="0" applyFont="1" applyFill="1" applyBorder="1" applyAlignment="1">
      <alignment horizontal="left" vertical="top" wrapText="1" shrinkToFit="1"/>
    </xf>
    <xf numFmtId="49" fontId="4" fillId="0" borderId="10" xfId="0" applyNumberFormat="1" applyFont="1" applyBorder="1" applyAlignment="1">
      <alignment horizontal="center" vertical="top"/>
    </xf>
    <xf numFmtId="49" fontId="5" fillId="0" borderId="10" xfId="0" applyNumberFormat="1" applyFont="1" applyBorder="1" applyAlignment="1">
      <alignment horizontal="center" vertical="top"/>
    </xf>
    <xf numFmtId="0" fontId="46" fillId="0" borderId="0" xfId="0" applyFont="1" applyAlignment="1">
      <alignment horizontal="left" vertical="top"/>
    </xf>
    <xf numFmtId="173" fontId="6" fillId="0" borderId="0" xfId="0" applyNumberFormat="1" applyFont="1" applyFill="1" applyAlignment="1">
      <alignment horizontal="center"/>
    </xf>
    <xf numFmtId="0" fontId="46" fillId="0" borderId="10" xfId="0" applyFont="1" applyBorder="1" applyAlignment="1">
      <alignment horizontal="center" vertical="center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center" vertical="center"/>
    </xf>
    <xf numFmtId="0" fontId="7" fillId="0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0" xfId="0" applyFont="1" applyFill="1" applyAlignment="1">
      <alignment/>
    </xf>
    <xf numFmtId="172" fontId="8" fillId="0" borderId="0" xfId="0" applyNumberFormat="1" applyFont="1" applyAlignment="1">
      <alignment/>
    </xf>
    <xf numFmtId="0" fontId="10" fillId="0" borderId="0" xfId="0" applyFont="1" applyAlignment="1">
      <alignment/>
    </xf>
    <xf numFmtId="0" fontId="7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11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 wrapText="1" shrinkToFit="1"/>
    </xf>
    <xf numFmtId="0" fontId="8" fillId="0" borderId="0" xfId="0" applyFont="1" applyFill="1" applyAlignment="1">
      <alignment wrapText="1" shrinkToFit="1"/>
    </xf>
    <xf numFmtId="0" fontId="6" fillId="33" borderId="0" xfId="0" applyFont="1" applyFill="1" applyAlignment="1">
      <alignment/>
    </xf>
    <xf numFmtId="0" fontId="46" fillId="33" borderId="0" xfId="0" applyFont="1" applyFill="1" applyAlignment="1">
      <alignment/>
    </xf>
    <xf numFmtId="0" fontId="4" fillId="0" borderId="0" xfId="0" applyFont="1" applyFill="1" applyAlignment="1">
      <alignment/>
    </xf>
    <xf numFmtId="14" fontId="4" fillId="0" borderId="0" xfId="0" applyNumberFormat="1" applyFont="1" applyFill="1" applyAlignment="1">
      <alignment/>
    </xf>
    <xf numFmtId="0" fontId="49" fillId="0" borderId="10" xfId="0" applyFont="1" applyBorder="1" applyAlignment="1">
      <alignment horizontal="center" vertical="center" wrapText="1" shrinkToFit="1"/>
    </xf>
    <xf numFmtId="0" fontId="6" fillId="0" borderId="12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 shrinkToFit="1"/>
    </xf>
    <xf numFmtId="0" fontId="3" fillId="0" borderId="11" xfId="0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 wrapText="1" shrinkToFit="1"/>
    </xf>
    <xf numFmtId="0" fontId="3" fillId="34" borderId="10" xfId="0" applyFont="1" applyFill="1" applyBorder="1" applyAlignment="1">
      <alignment horizontal="center" vertical="center" wrapText="1" shrinkToFit="1"/>
    </xf>
    <xf numFmtId="0" fontId="48" fillId="0" borderId="13" xfId="0" applyFont="1" applyFill="1" applyBorder="1" applyAlignment="1">
      <alignment horizontal="center" vertical="center" wrapText="1" shrinkToFit="1"/>
    </xf>
    <xf numFmtId="0" fontId="48" fillId="0" borderId="11" xfId="0" applyFont="1" applyFill="1" applyBorder="1" applyAlignment="1">
      <alignment horizontal="center" vertical="center" wrapText="1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97"/>
  <sheetViews>
    <sheetView tabSelected="1" zoomScale="110" zoomScaleNormal="110" zoomScalePageLayoutView="0" workbookViewId="0" topLeftCell="B1">
      <pane xSplit="2" ySplit="6" topLeftCell="G7" activePane="bottomRight" state="frozen"/>
      <selection pane="topLeft" activeCell="B1" sqref="B1"/>
      <selection pane="topRight" activeCell="C1" sqref="C1"/>
      <selection pane="bottomLeft" activeCell="B7" sqref="B7"/>
      <selection pane="bottomRight" activeCell="X104" sqref="X104"/>
    </sheetView>
  </sheetViews>
  <sheetFormatPr defaultColWidth="9.00390625" defaultRowHeight="15"/>
  <cols>
    <col min="1" max="1" width="9.140625" style="3" hidden="1" customWidth="1"/>
    <col min="2" max="2" width="23.7109375" style="55" customWidth="1"/>
    <col min="3" max="3" width="52.421875" style="10" customWidth="1"/>
    <col min="4" max="5" width="15.57421875" style="11" hidden="1" customWidth="1"/>
    <col min="6" max="6" width="15.57421875" style="12" hidden="1" customWidth="1"/>
    <col min="7" max="7" width="15.57421875" style="11" customWidth="1"/>
    <col min="8" max="8" width="13.00390625" style="7" hidden="1" customWidth="1"/>
    <col min="9" max="9" width="4.7109375" style="8" hidden="1" customWidth="1"/>
    <col min="10" max="11" width="0" style="7" hidden="1" customWidth="1"/>
    <col min="12" max="12" width="7.421875" style="72" hidden="1" customWidth="1"/>
    <col min="13" max="18" width="7.421875" style="73" hidden="1" customWidth="1"/>
    <col min="19" max="19" width="9.140625" style="73" hidden="1" customWidth="1"/>
    <col min="20" max="20" width="9.140625" style="9" hidden="1" customWidth="1"/>
    <col min="21" max="21" width="11.57421875" style="3" hidden="1" customWidth="1"/>
    <col min="22" max="16384" width="9.00390625" style="3" customWidth="1"/>
  </cols>
  <sheetData>
    <row r="1" spans="3:7" ht="15">
      <c r="C1" s="85"/>
      <c r="D1" s="85"/>
      <c r="E1" s="85"/>
      <c r="F1" s="85"/>
      <c r="G1" s="86"/>
    </row>
    <row r="2" spans="2:7" ht="15">
      <c r="B2" s="89" t="s">
        <v>181</v>
      </c>
      <c r="C2" s="89"/>
      <c r="D2" s="89"/>
      <c r="E2" s="89"/>
      <c r="F2" s="89"/>
      <c r="G2" s="89"/>
    </row>
    <row r="3" ht="6" customHeight="1"/>
    <row r="4" ht="15" hidden="1"/>
    <row r="5" spans="2:9" ht="15">
      <c r="B5" s="87" t="s">
        <v>88</v>
      </c>
      <c r="C5" s="91" t="s">
        <v>89</v>
      </c>
      <c r="D5" s="93" t="s">
        <v>82</v>
      </c>
      <c r="E5" s="94" t="s">
        <v>86</v>
      </c>
      <c r="F5" s="95" t="s">
        <v>87</v>
      </c>
      <c r="G5" s="93" t="s">
        <v>180</v>
      </c>
      <c r="H5" s="90" t="s">
        <v>0</v>
      </c>
      <c r="I5" s="13"/>
    </row>
    <row r="6" spans="2:9" ht="48" customHeight="1">
      <c r="B6" s="87"/>
      <c r="C6" s="92"/>
      <c r="D6" s="93"/>
      <c r="E6" s="94"/>
      <c r="F6" s="96"/>
      <c r="G6" s="93"/>
      <c r="H6" s="90"/>
      <c r="I6" s="13"/>
    </row>
    <row r="7" spans="2:9" ht="14.25" customHeight="1">
      <c r="B7" s="56"/>
      <c r="C7" s="1" t="s">
        <v>1</v>
      </c>
      <c r="D7" s="14"/>
      <c r="E7" s="15"/>
      <c r="F7" s="16"/>
      <c r="G7" s="15"/>
      <c r="H7" s="17"/>
      <c r="I7" s="18"/>
    </row>
    <row r="8" spans="2:13" ht="14.25" customHeight="1">
      <c r="B8" s="56"/>
      <c r="C8" s="1" t="s">
        <v>2</v>
      </c>
      <c r="D8" s="19">
        <f>SUM(D9+D11+D13+D14+D15+D16+D18+D12+D10+D17)</f>
        <v>92340.9</v>
      </c>
      <c r="E8" s="19">
        <f>SUM(E9+E11+E13+E14+E15+E16+E18+E12+E10+E17)</f>
        <v>105673.79999999999</v>
      </c>
      <c r="F8" s="20">
        <f>SUM(F9+F11+F13+F14+F15+F16+F18+F12+F10+F17)</f>
        <v>79007.00000000001</v>
      </c>
      <c r="G8" s="21">
        <f>SUM(G9+G11+G13+G14+G15+G16+G18+G12+G10+G17)</f>
        <v>140529</v>
      </c>
      <c r="H8" s="22">
        <f>SUM(H9+H11+H13+H14+H15+H16+H18+H12+H10)</f>
        <v>66749</v>
      </c>
      <c r="I8" s="23" t="s">
        <v>30</v>
      </c>
      <c r="J8" s="24">
        <f>G8+J14</f>
        <v>142335.9</v>
      </c>
      <c r="L8" s="74"/>
      <c r="M8" s="75"/>
    </row>
    <row r="9" spans="2:14" ht="14.25" customHeight="1">
      <c r="B9" s="56" t="s">
        <v>90</v>
      </c>
      <c r="C9" s="26" t="s">
        <v>3</v>
      </c>
      <c r="D9" s="27">
        <v>64601</v>
      </c>
      <c r="E9" s="27">
        <v>67601</v>
      </c>
      <c r="F9" s="28">
        <v>51319</v>
      </c>
      <c r="G9" s="29">
        <v>86508</v>
      </c>
      <c r="H9" s="30">
        <v>54721</v>
      </c>
      <c r="I9" s="18"/>
      <c r="M9" s="75"/>
      <c r="N9" s="76"/>
    </row>
    <row r="10" spans="2:13" ht="14.25" customHeight="1">
      <c r="B10" s="56" t="s">
        <v>91</v>
      </c>
      <c r="C10" s="26" t="s">
        <v>4</v>
      </c>
      <c r="D10" s="27">
        <v>9232.9</v>
      </c>
      <c r="E10" s="27">
        <v>9232.9</v>
      </c>
      <c r="F10" s="28">
        <v>6846.5</v>
      </c>
      <c r="G10" s="29">
        <v>11568</v>
      </c>
      <c r="H10" s="30"/>
      <c r="I10" s="18"/>
      <c r="M10" s="75"/>
    </row>
    <row r="11" spans="2:13" ht="30" customHeight="1">
      <c r="B11" s="56" t="s">
        <v>92</v>
      </c>
      <c r="C11" s="26" t="s">
        <v>5</v>
      </c>
      <c r="D11" s="27">
        <v>6288</v>
      </c>
      <c r="E11" s="27">
        <v>9288</v>
      </c>
      <c r="F11" s="28">
        <v>7288.1</v>
      </c>
      <c r="G11" s="29">
        <v>12829</v>
      </c>
      <c r="H11" s="30">
        <v>1900</v>
      </c>
      <c r="I11" s="18"/>
      <c r="M11" s="75"/>
    </row>
    <row r="12" spans="2:13" ht="43.5" customHeight="1">
      <c r="B12" s="56" t="s">
        <v>95</v>
      </c>
      <c r="C12" s="26" t="s">
        <v>6</v>
      </c>
      <c r="D12" s="27">
        <v>1411</v>
      </c>
      <c r="E12" s="27">
        <v>1411</v>
      </c>
      <c r="F12" s="28">
        <v>862.8</v>
      </c>
      <c r="G12" s="29">
        <v>1471</v>
      </c>
      <c r="H12" s="30">
        <v>260</v>
      </c>
      <c r="I12" s="18"/>
      <c r="M12" s="75"/>
    </row>
    <row r="13" spans="2:13" ht="30" customHeight="1">
      <c r="B13" s="56" t="s">
        <v>93</v>
      </c>
      <c r="C13" s="26" t="s">
        <v>7</v>
      </c>
      <c r="D13" s="27">
        <v>1300</v>
      </c>
      <c r="E13" s="27">
        <v>1100</v>
      </c>
      <c r="F13" s="28">
        <v>1010.8</v>
      </c>
      <c r="G13" s="29">
        <v>-62</v>
      </c>
      <c r="H13" s="31">
        <v>6568</v>
      </c>
      <c r="I13" s="18"/>
      <c r="M13" s="75"/>
    </row>
    <row r="14" spans="2:13" ht="15.75" customHeight="1">
      <c r="B14" s="56" t="s">
        <v>96</v>
      </c>
      <c r="C14" s="26" t="s">
        <v>94</v>
      </c>
      <c r="D14" s="27">
        <v>1710</v>
      </c>
      <c r="E14" s="27">
        <v>4440.9</v>
      </c>
      <c r="F14" s="28">
        <v>4440.9</v>
      </c>
      <c r="G14" s="29">
        <v>2634</v>
      </c>
      <c r="H14" s="31">
        <v>1950</v>
      </c>
      <c r="I14" s="18" t="s">
        <v>29</v>
      </c>
      <c r="J14" s="32">
        <f>F14-G14</f>
        <v>1806.8999999999996</v>
      </c>
      <c r="M14" s="75"/>
    </row>
    <row r="15" spans="2:13" ht="15.75" customHeight="1">
      <c r="B15" s="56" t="s">
        <v>97</v>
      </c>
      <c r="C15" s="26" t="s">
        <v>71</v>
      </c>
      <c r="D15" s="27">
        <v>2000</v>
      </c>
      <c r="E15" s="27">
        <v>6500</v>
      </c>
      <c r="F15" s="28">
        <v>4745.6</v>
      </c>
      <c r="G15" s="29">
        <v>19000</v>
      </c>
      <c r="H15" s="31"/>
      <c r="I15" s="18"/>
      <c r="M15" s="75"/>
    </row>
    <row r="16" spans="2:13" ht="15.75" customHeight="1">
      <c r="B16" s="56" t="s">
        <v>98</v>
      </c>
      <c r="C16" s="26" t="s">
        <v>8</v>
      </c>
      <c r="D16" s="27">
        <v>1900</v>
      </c>
      <c r="E16" s="27">
        <v>1900</v>
      </c>
      <c r="F16" s="28">
        <v>1466.1</v>
      </c>
      <c r="G16" s="29">
        <v>2300</v>
      </c>
      <c r="H16" s="31">
        <v>1350</v>
      </c>
      <c r="I16" s="18"/>
      <c r="M16" s="75"/>
    </row>
    <row r="17" spans="2:13" ht="15.75" customHeight="1">
      <c r="B17" s="56" t="s">
        <v>99</v>
      </c>
      <c r="C17" s="26" t="s">
        <v>72</v>
      </c>
      <c r="D17" s="27">
        <v>3898</v>
      </c>
      <c r="E17" s="27">
        <v>4200</v>
      </c>
      <c r="F17" s="28">
        <v>1027.2</v>
      </c>
      <c r="G17" s="29">
        <v>4281</v>
      </c>
      <c r="H17" s="31"/>
      <c r="I17" s="18"/>
      <c r="M17" s="75"/>
    </row>
    <row r="18" spans="2:13" ht="30" customHeight="1" hidden="1">
      <c r="B18" s="56"/>
      <c r="C18" s="26" t="s">
        <v>9</v>
      </c>
      <c r="D18" s="27">
        <v>0</v>
      </c>
      <c r="E18" s="27">
        <v>0</v>
      </c>
      <c r="F18" s="28">
        <v>0</v>
      </c>
      <c r="G18" s="29">
        <v>0</v>
      </c>
      <c r="H18" s="31">
        <v>0</v>
      </c>
      <c r="I18" s="18"/>
      <c r="M18" s="75"/>
    </row>
    <row r="19" spans="2:13" ht="16.5" customHeight="1">
      <c r="B19" s="56"/>
      <c r="C19" s="1" t="s">
        <v>10</v>
      </c>
      <c r="D19" s="33">
        <f>SUM(D20+D21+D22+D23+D24+D25+D26+D27+D28+D29)</f>
        <v>6772.1</v>
      </c>
      <c r="E19" s="33">
        <f>SUM(E20+E21+E22+E23+E24+E25+E26+E27+E28+E29)</f>
        <v>8822.800000000001</v>
      </c>
      <c r="F19" s="34">
        <f>SUM(F20:F29)</f>
        <v>6819.400000000001</v>
      </c>
      <c r="G19" s="35">
        <f>SUM(G20+G21+G22+G23+G24+G25+G26+G27+G28+G29)</f>
        <v>9084.2</v>
      </c>
      <c r="H19" s="36">
        <f>SUM(H20+H21+H22+H23+H24+H25+H26+H27+H28+H29)</f>
        <v>30</v>
      </c>
      <c r="I19" s="23" t="s">
        <v>30</v>
      </c>
      <c r="J19" s="24">
        <f>G19+J22+J27</f>
        <v>9495.400000000001</v>
      </c>
      <c r="L19" s="74"/>
      <c r="M19" s="75"/>
    </row>
    <row r="20" spans="2:13" ht="16.5" customHeight="1">
      <c r="B20" s="56" t="s">
        <v>102</v>
      </c>
      <c r="C20" s="26" t="s">
        <v>11</v>
      </c>
      <c r="D20" s="27">
        <v>3885</v>
      </c>
      <c r="E20" s="27">
        <v>3885.8</v>
      </c>
      <c r="F20" s="28">
        <v>2890.6</v>
      </c>
      <c r="G20" s="29">
        <v>3831.2</v>
      </c>
      <c r="H20" s="31"/>
      <c r="I20" s="18"/>
      <c r="M20" s="75"/>
    </row>
    <row r="21" spans="2:13" ht="31.5" customHeight="1">
      <c r="B21" s="56" t="s">
        <v>103</v>
      </c>
      <c r="C21" s="26" t="s">
        <v>12</v>
      </c>
      <c r="D21" s="27">
        <v>900</v>
      </c>
      <c r="E21" s="27">
        <v>1100</v>
      </c>
      <c r="F21" s="28">
        <v>959.4</v>
      </c>
      <c r="G21" s="29">
        <v>2350</v>
      </c>
      <c r="H21" s="31"/>
      <c r="I21" s="18"/>
      <c r="M21" s="75"/>
    </row>
    <row r="22" spans="2:13" ht="15.75" customHeight="1">
      <c r="B22" s="56" t="s">
        <v>105</v>
      </c>
      <c r="C22" s="26" t="s">
        <v>100</v>
      </c>
      <c r="D22" s="27">
        <v>86.1</v>
      </c>
      <c r="E22" s="27">
        <v>37.5</v>
      </c>
      <c r="F22" s="28">
        <v>37.5</v>
      </c>
      <c r="G22" s="29">
        <v>26.3</v>
      </c>
      <c r="H22" s="31"/>
      <c r="I22" s="18" t="s">
        <v>29</v>
      </c>
      <c r="J22" s="32">
        <f>F22-G22</f>
        <v>11.2</v>
      </c>
      <c r="M22" s="75"/>
    </row>
    <row r="23" spans="2:13" ht="32.25" customHeight="1">
      <c r="B23" s="56" t="s">
        <v>104</v>
      </c>
      <c r="C23" s="26" t="s">
        <v>13</v>
      </c>
      <c r="D23" s="27">
        <v>507</v>
      </c>
      <c r="E23" s="27">
        <v>641.1</v>
      </c>
      <c r="F23" s="28">
        <v>434.4</v>
      </c>
      <c r="G23" s="29">
        <v>426</v>
      </c>
      <c r="H23" s="31"/>
      <c r="I23" s="18"/>
      <c r="M23" s="75"/>
    </row>
    <row r="24" spans="2:13" ht="17.25" customHeight="1">
      <c r="B24" s="56" t="s">
        <v>106</v>
      </c>
      <c r="C24" s="26" t="s">
        <v>14</v>
      </c>
      <c r="D24" s="27">
        <v>20</v>
      </c>
      <c r="E24" s="27">
        <v>100</v>
      </c>
      <c r="F24" s="28">
        <v>75.3</v>
      </c>
      <c r="G24" s="29">
        <v>59.7</v>
      </c>
      <c r="H24" s="31"/>
      <c r="I24" s="18"/>
      <c r="M24" s="75"/>
    </row>
    <row r="25" spans="2:13" ht="40.5" customHeight="1">
      <c r="B25" s="56" t="s">
        <v>107</v>
      </c>
      <c r="C25" s="26" t="s">
        <v>15</v>
      </c>
      <c r="D25" s="27">
        <v>400</v>
      </c>
      <c r="E25" s="27">
        <v>225</v>
      </c>
      <c r="F25" s="28">
        <v>115.1</v>
      </c>
      <c r="G25" s="29">
        <v>918</v>
      </c>
      <c r="H25" s="31"/>
      <c r="I25" s="18"/>
      <c r="M25" s="75"/>
    </row>
    <row r="26" spans="2:13" ht="15.75" customHeight="1">
      <c r="B26" s="56" t="s">
        <v>108</v>
      </c>
      <c r="C26" s="26" t="s">
        <v>16</v>
      </c>
      <c r="D26" s="37">
        <v>774</v>
      </c>
      <c r="E26" s="38">
        <v>1833.4</v>
      </c>
      <c r="F26" s="39">
        <v>1576.9</v>
      </c>
      <c r="G26" s="40">
        <v>1086</v>
      </c>
      <c r="H26" s="41"/>
      <c r="I26" s="42"/>
      <c r="M26" s="75"/>
    </row>
    <row r="27" spans="2:13" ht="15.75" customHeight="1">
      <c r="B27" s="56" t="s">
        <v>109</v>
      </c>
      <c r="C27" s="26" t="s">
        <v>101</v>
      </c>
      <c r="D27" s="27">
        <v>200</v>
      </c>
      <c r="E27" s="27">
        <v>1000</v>
      </c>
      <c r="F27" s="28">
        <v>730.2</v>
      </c>
      <c r="G27" s="29">
        <v>387</v>
      </c>
      <c r="H27" s="31">
        <v>30</v>
      </c>
      <c r="I27" s="18" t="s">
        <v>29</v>
      </c>
      <c r="J27" s="7">
        <v>400</v>
      </c>
      <c r="M27" s="75"/>
    </row>
    <row r="28" spans="2:13" ht="15.75" customHeight="1">
      <c r="B28" s="56"/>
      <c r="C28" s="26" t="s">
        <v>17</v>
      </c>
      <c r="D28" s="27">
        <v>0</v>
      </c>
      <c r="E28" s="27"/>
      <c r="F28" s="28"/>
      <c r="G28" s="29"/>
      <c r="H28" s="31"/>
      <c r="I28" s="18"/>
      <c r="M28" s="75"/>
    </row>
    <row r="29" spans="2:13" ht="15.75" customHeight="1">
      <c r="B29" s="56"/>
      <c r="C29" s="26" t="s">
        <v>18</v>
      </c>
      <c r="D29" s="27">
        <v>0</v>
      </c>
      <c r="E29" s="27"/>
      <c r="F29" s="28"/>
      <c r="G29" s="29"/>
      <c r="H29" s="31"/>
      <c r="I29" s="18"/>
      <c r="M29" s="75"/>
    </row>
    <row r="30" spans="2:13" ht="15.75" customHeight="1">
      <c r="B30" s="56"/>
      <c r="C30" s="1" t="s">
        <v>19</v>
      </c>
      <c r="D30" s="19">
        <f>SUM(D8+D19)</f>
        <v>99113</v>
      </c>
      <c r="E30" s="19">
        <f>SUM(E8+E19)</f>
        <v>114496.59999999999</v>
      </c>
      <c r="F30" s="20">
        <f>SUM(F8+F19)</f>
        <v>85826.40000000001</v>
      </c>
      <c r="G30" s="21">
        <f>SUM(G8+G19)</f>
        <v>149613.2</v>
      </c>
      <c r="H30" s="43">
        <f>SUM(H8+H19)</f>
        <v>66779</v>
      </c>
      <c r="I30" s="23" t="s">
        <v>30</v>
      </c>
      <c r="J30" s="24">
        <f>J8+J19</f>
        <v>151831.3</v>
      </c>
      <c r="L30" s="74"/>
      <c r="M30" s="75"/>
    </row>
    <row r="31" spans="2:7" ht="28.5">
      <c r="B31" s="56"/>
      <c r="C31" s="1" t="s">
        <v>20</v>
      </c>
      <c r="D31" s="33">
        <f>SUM(D33+D34+D37)</f>
        <v>477730.10000000003</v>
      </c>
      <c r="E31" s="33">
        <f>E33+E34</f>
        <v>613737.7999999999</v>
      </c>
      <c r="F31" s="34">
        <f>SUM(F33+F34)</f>
        <v>477157.1</v>
      </c>
      <c r="G31" s="35">
        <f>G33+G34</f>
        <v>841331.2999999999</v>
      </c>
    </row>
    <row r="32" spans="2:20" ht="16.5" customHeight="1">
      <c r="B32" s="56"/>
      <c r="C32" s="1" t="s">
        <v>21</v>
      </c>
      <c r="D32" s="27"/>
      <c r="E32" s="27"/>
      <c r="F32" s="28"/>
      <c r="G32" s="29"/>
      <c r="L32" s="81" t="s">
        <v>169</v>
      </c>
      <c r="M32" s="81" t="s">
        <v>170</v>
      </c>
      <c r="N32" s="81" t="s">
        <v>173</v>
      </c>
      <c r="O32" s="82" t="s">
        <v>174</v>
      </c>
      <c r="P32" s="73" t="s">
        <v>175</v>
      </c>
      <c r="Q32" s="83" t="s">
        <v>176</v>
      </c>
      <c r="R32" s="84" t="s">
        <v>178</v>
      </c>
      <c r="S32" s="84" t="s">
        <v>177</v>
      </c>
      <c r="T32" s="3"/>
    </row>
    <row r="33" spans="2:20" ht="15">
      <c r="B33" s="56" t="s">
        <v>110</v>
      </c>
      <c r="C33" s="1" t="s">
        <v>22</v>
      </c>
      <c r="D33" s="27">
        <v>458952.2</v>
      </c>
      <c r="E33" s="27">
        <v>590482.6</v>
      </c>
      <c r="F33" s="28">
        <v>460826</v>
      </c>
      <c r="G33" s="29">
        <f>875772-21553-90-28149-588-570.8-4000-542.9</f>
        <v>820278.2999999999</v>
      </c>
      <c r="H33" s="70"/>
      <c r="I33" s="71"/>
      <c r="J33" s="70"/>
      <c r="K33" s="70"/>
      <c r="L33" s="78">
        <v>-90</v>
      </c>
      <c r="M33" s="78">
        <v>-28149</v>
      </c>
      <c r="N33" s="78">
        <v>0</v>
      </c>
      <c r="O33" s="78">
        <v>-588</v>
      </c>
      <c r="P33" s="78">
        <v>-570.8</v>
      </c>
      <c r="Q33" s="83">
        <v>0</v>
      </c>
      <c r="R33" s="84">
        <v>-4000</v>
      </c>
      <c r="S33" s="84">
        <v>-542.9</v>
      </c>
      <c r="T33" s="3"/>
    </row>
    <row r="34" spans="2:19" ht="15">
      <c r="B34" s="56" t="s">
        <v>111</v>
      </c>
      <c r="C34" s="1" t="s">
        <v>23</v>
      </c>
      <c r="D34" s="27">
        <v>18777.9</v>
      </c>
      <c r="E34" s="27">
        <v>23255.2</v>
      </c>
      <c r="F34" s="28">
        <v>16331.1</v>
      </c>
      <c r="G34" s="29">
        <f>21553-500</f>
        <v>21053</v>
      </c>
      <c r="N34" s="78">
        <v>0</v>
      </c>
      <c r="O34" s="78">
        <v>-500</v>
      </c>
      <c r="S34" s="80"/>
    </row>
    <row r="35" spans="2:7" ht="15">
      <c r="B35" s="56" t="s">
        <v>112</v>
      </c>
      <c r="C35" s="1" t="s">
        <v>24</v>
      </c>
      <c r="D35" s="44">
        <v>0</v>
      </c>
      <c r="E35" s="44">
        <v>854.2</v>
      </c>
      <c r="F35" s="45">
        <v>854.2</v>
      </c>
      <c r="G35" s="46">
        <v>396</v>
      </c>
    </row>
    <row r="36" spans="2:7" ht="28.5">
      <c r="B36" s="56"/>
      <c r="C36" s="1" t="s">
        <v>25</v>
      </c>
      <c r="D36" s="27">
        <v>0</v>
      </c>
      <c r="E36" s="27">
        <v>0</v>
      </c>
      <c r="F36" s="28">
        <v>0</v>
      </c>
      <c r="G36" s="29">
        <v>0</v>
      </c>
    </row>
    <row r="37" spans="2:7" ht="47.25" customHeight="1">
      <c r="B37" s="69" t="s">
        <v>113</v>
      </c>
      <c r="C37" s="1" t="s">
        <v>26</v>
      </c>
      <c r="D37" s="27"/>
      <c r="E37" s="27"/>
      <c r="F37" s="28"/>
      <c r="G37" s="29">
        <v>-730.7</v>
      </c>
    </row>
    <row r="38" spans="2:7" ht="15">
      <c r="B38" s="56"/>
      <c r="C38" s="1" t="s">
        <v>27</v>
      </c>
      <c r="D38" s="27">
        <v>0</v>
      </c>
      <c r="E38" s="27">
        <v>0</v>
      </c>
      <c r="F38" s="28">
        <v>-730.7</v>
      </c>
      <c r="G38" s="29">
        <v>0</v>
      </c>
    </row>
    <row r="39" spans="2:10" ht="15">
      <c r="B39" s="56"/>
      <c r="C39" s="1" t="s">
        <v>28</v>
      </c>
      <c r="D39" s="33">
        <f>SUM(D30+D31+D35)</f>
        <v>576843.1000000001</v>
      </c>
      <c r="E39" s="33">
        <f>SUM(E30+E31+E35+E36+E37)+E38</f>
        <v>729088.5999999999</v>
      </c>
      <c r="F39" s="34">
        <f>SUM(F30+F31+F35+F36+F37)+F38</f>
        <v>563107</v>
      </c>
      <c r="G39" s="35">
        <f>SUM(G30+G31+G35+G36+G37)+G38</f>
        <v>990609.8</v>
      </c>
      <c r="I39" s="8" t="s">
        <v>30</v>
      </c>
      <c r="J39" s="24">
        <f>J30+G31</f>
        <v>993162.5999999999</v>
      </c>
    </row>
    <row r="40" spans="2:20" s="4" customFormat="1" ht="14.25">
      <c r="B40" s="57"/>
      <c r="C40" s="47" t="s">
        <v>31</v>
      </c>
      <c r="D40" s="48"/>
      <c r="E40" s="48"/>
      <c r="F40" s="49"/>
      <c r="G40" s="48"/>
      <c r="H40" s="25"/>
      <c r="I40" s="50"/>
      <c r="J40" s="25"/>
      <c r="K40" s="25"/>
      <c r="L40" s="74"/>
      <c r="M40" s="79"/>
      <c r="N40" s="79"/>
      <c r="O40" s="79"/>
      <c r="P40" s="79"/>
      <c r="Q40" s="79"/>
      <c r="R40" s="79"/>
      <c r="S40" s="79"/>
      <c r="T40" s="51"/>
    </row>
    <row r="41" spans="2:20" s="4" customFormat="1" ht="14.25">
      <c r="B41" s="58" t="s">
        <v>114</v>
      </c>
      <c r="C41" s="47" t="s">
        <v>32</v>
      </c>
      <c r="D41" s="48">
        <f>D42++D43+D44+D45+D46+D47+D48</f>
        <v>52044.90000000001</v>
      </c>
      <c r="E41" s="48">
        <f>E42++E43+E44+E45+E46+E47+E48</f>
        <v>56315.600000000006</v>
      </c>
      <c r="F41" s="49">
        <f>F42++F43+F44+F45+F46+F47+F48</f>
        <v>36538.8</v>
      </c>
      <c r="G41" s="48">
        <f>G42++G43+G44+G45+G46+G47+G48</f>
        <v>89465.8</v>
      </c>
      <c r="H41" s="25"/>
      <c r="I41" s="50"/>
      <c r="J41" s="25"/>
      <c r="K41" s="25"/>
      <c r="L41" s="74"/>
      <c r="M41" s="79"/>
      <c r="N41" s="79"/>
      <c r="O41" s="79"/>
      <c r="P41" s="79"/>
      <c r="Q41" s="79"/>
      <c r="R41" s="79"/>
      <c r="S41" s="79"/>
      <c r="T41" s="51"/>
    </row>
    <row r="42" spans="2:7" ht="45">
      <c r="B42" s="59" t="s">
        <v>115</v>
      </c>
      <c r="C42" s="52" t="s">
        <v>75</v>
      </c>
      <c r="D42" s="14">
        <v>1462.1</v>
      </c>
      <c r="E42" s="14">
        <v>1564.7</v>
      </c>
      <c r="F42" s="53">
        <v>1206.1</v>
      </c>
      <c r="G42" s="14">
        <v>1891.8</v>
      </c>
    </row>
    <row r="43" spans="2:7" ht="60">
      <c r="B43" s="59" t="s">
        <v>116</v>
      </c>
      <c r="C43" s="52" t="s">
        <v>76</v>
      </c>
      <c r="D43" s="14">
        <v>11707.5</v>
      </c>
      <c r="E43" s="14">
        <v>12128.9</v>
      </c>
      <c r="F43" s="53">
        <v>8908.7</v>
      </c>
      <c r="G43" s="14">
        <v>15242.1</v>
      </c>
    </row>
    <row r="44" spans="2:7" ht="15">
      <c r="B44" s="59" t="s">
        <v>117</v>
      </c>
      <c r="C44" s="52" t="s">
        <v>33</v>
      </c>
      <c r="D44" s="14">
        <v>4.2</v>
      </c>
      <c r="E44" s="14">
        <v>4.2</v>
      </c>
      <c r="F44" s="53">
        <v>4.2</v>
      </c>
      <c r="G44" s="14">
        <v>46.2</v>
      </c>
    </row>
    <row r="45" spans="2:7" ht="30.75" customHeight="1">
      <c r="B45" s="63" t="s">
        <v>118</v>
      </c>
      <c r="C45" s="62" t="s">
        <v>77</v>
      </c>
      <c r="D45" s="14">
        <v>3444.3</v>
      </c>
      <c r="E45" s="14">
        <v>3839.4</v>
      </c>
      <c r="F45" s="53">
        <v>2861.2</v>
      </c>
      <c r="G45" s="14">
        <v>4806</v>
      </c>
    </row>
    <row r="46" spans="2:7" ht="15">
      <c r="B46" s="59" t="s">
        <v>119</v>
      </c>
      <c r="C46" s="52" t="s">
        <v>73</v>
      </c>
      <c r="D46" s="14">
        <v>0</v>
      </c>
      <c r="E46" s="14">
        <v>71</v>
      </c>
      <c r="F46" s="53">
        <v>71</v>
      </c>
      <c r="G46" s="14">
        <v>0</v>
      </c>
    </row>
    <row r="47" spans="2:12" ht="15">
      <c r="B47" s="59" t="s">
        <v>120</v>
      </c>
      <c r="C47" s="52" t="s">
        <v>34</v>
      </c>
      <c r="D47" s="14">
        <v>850</v>
      </c>
      <c r="E47" s="14">
        <v>274</v>
      </c>
      <c r="F47" s="53">
        <v>0</v>
      </c>
      <c r="G47" s="14">
        <f>529.6-529.6</f>
        <v>0</v>
      </c>
      <c r="H47" s="70"/>
      <c r="I47" s="71"/>
      <c r="J47" s="70"/>
      <c r="K47" s="70"/>
      <c r="L47" s="77">
        <v>-529.6</v>
      </c>
    </row>
    <row r="48" spans="2:12" ht="15">
      <c r="B48" s="59" t="s">
        <v>121</v>
      </c>
      <c r="C48" s="52" t="s">
        <v>35</v>
      </c>
      <c r="D48" s="14">
        <v>34576.8</v>
      </c>
      <c r="E48" s="14">
        <v>38433.4</v>
      </c>
      <c r="F48" s="53">
        <v>23487.6</v>
      </c>
      <c r="G48" s="14">
        <v>67479.7</v>
      </c>
      <c r="H48" s="70"/>
      <c r="I48" s="71"/>
      <c r="J48" s="70"/>
      <c r="K48" s="70"/>
      <c r="L48" s="77"/>
    </row>
    <row r="49" spans="2:20" s="4" customFormat="1" ht="25.5" customHeight="1">
      <c r="B49" s="58" t="s">
        <v>122</v>
      </c>
      <c r="C49" s="47" t="s">
        <v>36</v>
      </c>
      <c r="D49" s="48">
        <f>D52+D53+D51</f>
        <v>3804.8</v>
      </c>
      <c r="E49" s="48">
        <f>E52+E53+E51</f>
        <v>4020.9</v>
      </c>
      <c r="F49" s="49">
        <f>F52+F53+F51</f>
        <v>2850.8999999999996</v>
      </c>
      <c r="G49" s="48">
        <f>G52+G53+G51+G50</f>
        <v>6235.9</v>
      </c>
      <c r="H49" s="25"/>
      <c r="I49" s="50"/>
      <c r="J49" s="25"/>
      <c r="K49" s="25"/>
      <c r="L49" s="74"/>
      <c r="M49" s="79"/>
      <c r="N49" s="79"/>
      <c r="O49" s="79"/>
      <c r="P49" s="79"/>
      <c r="Q49" s="79"/>
      <c r="R49" s="79"/>
      <c r="S49" s="79"/>
      <c r="T49" s="51"/>
    </row>
    <row r="50" spans="2:20" s="4" customFormat="1" ht="16.5" customHeight="1">
      <c r="B50" s="60" t="s">
        <v>171</v>
      </c>
      <c r="C50" s="52" t="s">
        <v>172</v>
      </c>
      <c r="D50" s="14"/>
      <c r="E50" s="14"/>
      <c r="F50" s="53"/>
      <c r="G50" s="14">
        <v>1086</v>
      </c>
      <c r="H50" s="25"/>
      <c r="I50" s="50"/>
      <c r="J50" s="25"/>
      <c r="K50" s="25"/>
      <c r="L50" s="74"/>
      <c r="M50" s="79"/>
      <c r="N50" s="79"/>
      <c r="O50" s="79"/>
      <c r="P50" s="79"/>
      <c r="Q50" s="79"/>
      <c r="R50" s="79"/>
      <c r="S50" s="79"/>
      <c r="T50" s="51"/>
    </row>
    <row r="51" spans="2:20" s="5" customFormat="1" ht="15">
      <c r="B51" s="60" t="s">
        <v>123</v>
      </c>
      <c r="C51" s="52" t="s">
        <v>83</v>
      </c>
      <c r="D51" s="14">
        <v>16</v>
      </c>
      <c r="E51" s="14">
        <v>28.6</v>
      </c>
      <c r="F51" s="53">
        <v>25.7</v>
      </c>
      <c r="G51" s="14">
        <v>23.5</v>
      </c>
      <c r="H51" s="7"/>
      <c r="I51" s="8"/>
      <c r="J51" s="7"/>
      <c r="K51" s="7"/>
      <c r="L51" s="72"/>
      <c r="M51" s="73"/>
      <c r="N51" s="73"/>
      <c r="O51" s="73"/>
      <c r="P51" s="73"/>
      <c r="Q51" s="73"/>
      <c r="R51" s="73"/>
      <c r="S51" s="73"/>
      <c r="T51" s="9"/>
    </row>
    <row r="52" spans="2:7" ht="45">
      <c r="B52" s="59" t="s">
        <v>124</v>
      </c>
      <c r="C52" s="52" t="s">
        <v>84</v>
      </c>
      <c r="D52" s="14">
        <v>3758.8</v>
      </c>
      <c r="E52" s="14">
        <v>3962.3</v>
      </c>
      <c r="F52" s="53">
        <v>2825.2</v>
      </c>
      <c r="G52" s="14">
        <v>5096.4</v>
      </c>
    </row>
    <row r="53" spans="2:20" s="6" customFormat="1" ht="30">
      <c r="B53" s="61" t="s">
        <v>125</v>
      </c>
      <c r="C53" s="52" t="s">
        <v>37</v>
      </c>
      <c r="D53" s="14">
        <v>30</v>
      </c>
      <c r="E53" s="14">
        <v>30</v>
      </c>
      <c r="F53" s="53">
        <v>0</v>
      </c>
      <c r="G53" s="14">
        <v>30</v>
      </c>
      <c r="H53" s="7"/>
      <c r="I53" s="8"/>
      <c r="J53" s="7"/>
      <c r="K53" s="7"/>
      <c r="L53" s="72"/>
      <c r="M53" s="80"/>
      <c r="N53" s="80"/>
      <c r="O53" s="80"/>
      <c r="P53" s="80"/>
      <c r="Q53" s="80"/>
      <c r="R53" s="80"/>
      <c r="S53" s="80"/>
      <c r="T53" s="54"/>
    </row>
    <row r="54" spans="2:20" s="4" customFormat="1" ht="14.25">
      <c r="B54" s="58" t="s">
        <v>126</v>
      </c>
      <c r="C54" s="47" t="s">
        <v>38</v>
      </c>
      <c r="D54" s="48">
        <f>D55+D56+D57+D58+D59+D60</f>
        <v>40731.700000000004</v>
      </c>
      <c r="E54" s="48">
        <f>E55+E56+E57+E58+E59+E60</f>
        <v>90970.3</v>
      </c>
      <c r="F54" s="49">
        <f>F55+F56+F57+F58+F59+F60</f>
        <v>48127.299999999996</v>
      </c>
      <c r="G54" s="48">
        <f>G55+G56+G57+G58+G59+G60</f>
        <v>204076.40000000002</v>
      </c>
      <c r="H54" s="25"/>
      <c r="I54" s="50"/>
      <c r="J54" s="25"/>
      <c r="K54" s="25"/>
      <c r="L54" s="74"/>
      <c r="M54" s="79"/>
      <c r="N54" s="79"/>
      <c r="O54" s="79"/>
      <c r="P54" s="79"/>
      <c r="Q54" s="79"/>
      <c r="R54" s="79"/>
      <c r="S54" s="79"/>
      <c r="T54" s="51"/>
    </row>
    <row r="55" spans="2:12" ht="15">
      <c r="B55" s="59" t="s">
        <v>127</v>
      </c>
      <c r="C55" s="52" t="s">
        <v>39</v>
      </c>
      <c r="D55" s="14"/>
      <c r="E55" s="14">
        <v>0</v>
      </c>
      <c r="F55" s="53">
        <v>0</v>
      </c>
      <c r="G55" s="14">
        <f>15190.3-15190.3</f>
        <v>0</v>
      </c>
      <c r="H55" s="70"/>
      <c r="I55" s="71"/>
      <c r="J55" s="70"/>
      <c r="K55" s="70"/>
      <c r="L55" s="77">
        <v>-15190.3</v>
      </c>
    </row>
    <row r="56" spans="2:7" ht="15">
      <c r="B56" s="59" t="s">
        <v>128</v>
      </c>
      <c r="C56" s="52" t="s">
        <v>40</v>
      </c>
      <c r="D56" s="14">
        <v>582.8</v>
      </c>
      <c r="E56" s="14">
        <v>553.7</v>
      </c>
      <c r="F56" s="53">
        <v>365.7</v>
      </c>
      <c r="G56" s="14">
        <v>228.2</v>
      </c>
    </row>
    <row r="57" spans="2:12" ht="15">
      <c r="B57" s="59" t="s">
        <v>130</v>
      </c>
      <c r="C57" s="52" t="s">
        <v>41</v>
      </c>
      <c r="D57" s="14"/>
      <c r="E57" s="14">
        <v>12863.2</v>
      </c>
      <c r="F57" s="53">
        <v>95</v>
      </c>
      <c r="G57" s="14">
        <f>122963.4</f>
        <v>122963.4</v>
      </c>
      <c r="H57" s="70"/>
      <c r="I57" s="71"/>
      <c r="J57" s="70"/>
      <c r="K57" s="70"/>
      <c r="L57" s="77">
        <v>0</v>
      </c>
    </row>
    <row r="58" spans="2:7" ht="15">
      <c r="B58" s="59" t="s">
        <v>129</v>
      </c>
      <c r="C58" s="52" t="s">
        <v>42</v>
      </c>
      <c r="D58" s="14">
        <v>4990</v>
      </c>
      <c r="E58" s="14">
        <v>4990</v>
      </c>
      <c r="F58" s="53">
        <v>3514.4</v>
      </c>
      <c r="G58" s="14">
        <v>28105.8</v>
      </c>
    </row>
    <row r="59" spans="2:12" ht="15">
      <c r="B59" s="59" t="s">
        <v>131</v>
      </c>
      <c r="C59" s="52" t="s">
        <v>78</v>
      </c>
      <c r="D59" s="14">
        <v>32853.8</v>
      </c>
      <c r="E59" s="14">
        <v>68991.7</v>
      </c>
      <c r="F59" s="53">
        <v>43520.7</v>
      </c>
      <c r="G59" s="14">
        <f>78855.3-28149</f>
        <v>50706.3</v>
      </c>
      <c r="H59" s="70"/>
      <c r="I59" s="71"/>
      <c r="J59" s="70"/>
      <c r="K59" s="70"/>
      <c r="L59" s="77">
        <v>-28149</v>
      </c>
    </row>
    <row r="60" spans="2:14" ht="15">
      <c r="B60" s="59" t="s">
        <v>132</v>
      </c>
      <c r="C60" s="52" t="s">
        <v>43</v>
      </c>
      <c r="D60" s="14">
        <v>2305.1</v>
      </c>
      <c r="E60" s="14">
        <v>3571.7</v>
      </c>
      <c r="F60" s="53">
        <v>631.5</v>
      </c>
      <c r="G60" s="14">
        <f>2903.8-570.8-260.3</f>
        <v>2072.7</v>
      </c>
      <c r="H60" s="70"/>
      <c r="I60" s="71"/>
      <c r="J60" s="70"/>
      <c r="K60" s="70"/>
      <c r="L60" s="77">
        <v>-570.8</v>
      </c>
      <c r="M60" s="78">
        <v>-260.3</v>
      </c>
      <c r="N60" s="73" t="s">
        <v>179</v>
      </c>
    </row>
    <row r="61" spans="2:20" s="4" customFormat="1" ht="14.25">
      <c r="B61" s="58" t="s">
        <v>133</v>
      </c>
      <c r="C61" s="47" t="s">
        <v>44</v>
      </c>
      <c r="D61" s="48">
        <f>D62+D63+D64+D65</f>
        <v>8441.3</v>
      </c>
      <c r="E61" s="48">
        <f>E62+E63+E64+E65</f>
        <v>25043.1</v>
      </c>
      <c r="F61" s="49">
        <f>F62+F63+F64+F65</f>
        <v>7661.6</v>
      </c>
      <c r="G61" s="48">
        <f>G62+G63+G64+G65</f>
        <v>11015.1</v>
      </c>
      <c r="H61" s="25"/>
      <c r="I61" s="50"/>
      <c r="J61" s="25"/>
      <c r="K61" s="25"/>
      <c r="L61" s="74"/>
      <c r="M61" s="79"/>
      <c r="N61" s="79"/>
      <c r="O61" s="79"/>
      <c r="P61" s="79"/>
      <c r="Q61" s="79"/>
      <c r="R61" s="79"/>
      <c r="S61" s="79"/>
      <c r="T61" s="51"/>
    </row>
    <row r="62" spans="2:7" ht="15">
      <c r="B62" s="59" t="s">
        <v>134</v>
      </c>
      <c r="C62" s="52" t="s">
        <v>45</v>
      </c>
      <c r="D62" s="14">
        <v>200</v>
      </c>
      <c r="E62" s="14">
        <v>3916.8</v>
      </c>
      <c r="F62" s="53">
        <v>3916.8</v>
      </c>
      <c r="G62" s="14">
        <v>0</v>
      </c>
    </row>
    <row r="63" spans="2:14" ht="15">
      <c r="B63" s="59" t="s">
        <v>168</v>
      </c>
      <c r="C63" s="52" t="s">
        <v>46</v>
      </c>
      <c r="D63" s="14">
        <v>8000.3</v>
      </c>
      <c r="E63" s="14">
        <v>20591.3</v>
      </c>
      <c r="F63" s="53">
        <v>3539.3</v>
      </c>
      <c r="G63" s="14">
        <f>10432.1-500</f>
        <v>9932.1</v>
      </c>
      <c r="H63" s="70"/>
      <c r="I63" s="71"/>
      <c r="J63" s="70"/>
      <c r="K63" s="70"/>
      <c r="L63" s="77">
        <v>0</v>
      </c>
      <c r="M63" s="78">
        <v>0</v>
      </c>
      <c r="N63" s="78">
        <v>-500</v>
      </c>
    </row>
    <row r="64" spans="2:7" ht="15">
      <c r="B64" s="59" t="s">
        <v>135</v>
      </c>
      <c r="C64" s="52" t="s">
        <v>47</v>
      </c>
      <c r="D64" s="14"/>
      <c r="E64" s="14">
        <v>270</v>
      </c>
      <c r="F64" s="53">
        <v>0</v>
      </c>
      <c r="G64" s="14">
        <v>785</v>
      </c>
    </row>
    <row r="65" spans="2:7" ht="30">
      <c r="B65" s="59" t="s">
        <v>136</v>
      </c>
      <c r="C65" s="52" t="s">
        <v>48</v>
      </c>
      <c r="D65" s="14">
        <v>241</v>
      </c>
      <c r="E65" s="14">
        <v>265</v>
      </c>
      <c r="F65" s="53">
        <v>205.5</v>
      </c>
      <c r="G65" s="14">
        <v>298</v>
      </c>
    </row>
    <row r="66" spans="2:20" s="4" customFormat="1" ht="14.25">
      <c r="B66" s="58" t="s">
        <v>137</v>
      </c>
      <c r="C66" s="47" t="s">
        <v>49</v>
      </c>
      <c r="D66" s="48">
        <f>D67+D68</f>
        <v>78</v>
      </c>
      <c r="E66" s="48">
        <f>E67+E68</f>
        <v>145</v>
      </c>
      <c r="F66" s="49">
        <f>F67+F68</f>
        <v>74.2</v>
      </c>
      <c r="G66" s="48">
        <f>G67+G68</f>
        <v>58</v>
      </c>
      <c r="H66" s="25"/>
      <c r="I66" s="50"/>
      <c r="J66" s="25"/>
      <c r="K66" s="25"/>
      <c r="L66" s="74"/>
      <c r="M66" s="79"/>
      <c r="N66" s="79"/>
      <c r="O66" s="79"/>
      <c r="P66" s="79"/>
      <c r="Q66" s="79"/>
      <c r="R66" s="79"/>
      <c r="S66" s="79"/>
      <c r="T66" s="51"/>
    </row>
    <row r="67" spans="2:7" ht="15">
      <c r="B67" s="59" t="s">
        <v>138</v>
      </c>
      <c r="C67" s="52" t="s">
        <v>50</v>
      </c>
      <c r="D67" s="14">
        <v>78</v>
      </c>
      <c r="E67" s="14">
        <v>78</v>
      </c>
      <c r="F67" s="53">
        <v>57.4</v>
      </c>
      <c r="G67" s="14">
        <v>58</v>
      </c>
    </row>
    <row r="68" spans="2:7" ht="15">
      <c r="B68" s="59" t="s">
        <v>139</v>
      </c>
      <c r="C68" s="52" t="s">
        <v>51</v>
      </c>
      <c r="D68" s="14">
        <v>0</v>
      </c>
      <c r="E68" s="14">
        <v>67</v>
      </c>
      <c r="F68" s="53">
        <v>16.8</v>
      </c>
      <c r="G68" s="14">
        <v>0</v>
      </c>
    </row>
    <row r="69" spans="2:20" s="4" customFormat="1" ht="14.25">
      <c r="B69" s="58" t="s">
        <v>140</v>
      </c>
      <c r="C69" s="47" t="s">
        <v>52</v>
      </c>
      <c r="D69" s="48">
        <f>D70+D71+D72+D73+D74</f>
        <v>243717.10000000003</v>
      </c>
      <c r="E69" s="48">
        <f>E70+E71+E72+E73+E74</f>
        <v>272351</v>
      </c>
      <c r="F69" s="49">
        <f>F70+F71+F72+F73+F74</f>
        <v>199862.4</v>
      </c>
      <c r="G69" s="48">
        <f>G70+G71+G72+G73+G74</f>
        <v>303076.30000000005</v>
      </c>
      <c r="H69" s="25"/>
      <c r="I69" s="50"/>
      <c r="J69" s="25"/>
      <c r="K69" s="25"/>
      <c r="L69" s="74"/>
      <c r="M69" s="79"/>
      <c r="N69" s="79"/>
      <c r="O69" s="79"/>
      <c r="P69" s="79"/>
      <c r="Q69" s="79"/>
      <c r="R69" s="79"/>
      <c r="S69" s="79"/>
      <c r="T69" s="51"/>
    </row>
    <row r="70" spans="2:7" ht="15">
      <c r="B70" s="59" t="s">
        <v>141</v>
      </c>
      <c r="C70" s="52" t="s">
        <v>53</v>
      </c>
      <c r="D70" s="14">
        <v>53149.1</v>
      </c>
      <c r="E70" s="14">
        <v>64841.3</v>
      </c>
      <c r="F70" s="53">
        <v>47847.1</v>
      </c>
      <c r="G70" s="14">
        <v>70287.4</v>
      </c>
    </row>
    <row r="71" spans="2:12" ht="15">
      <c r="B71" s="59" t="s">
        <v>142</v>
      </c>
      <c r="C71" s="52" t="s">
        <v>54</v>
      </c>
      <c r="D71" s="14">
        <v>126399.6</v>
      </c>
      <c r="E71" s="14">
        <v>137347.9</v>
      </c>
      <c r="F71" s="53">
        <v>102135.4</v>
      </c>
      <c r="G71" s="14">
        <f>153278.1-542.9</f>
        <v>152735.2</v>
      </c>
      <c r="H71" s="70"/>
      <c r="I71" s="71"/>
      <c r="J71" s="70"/>
      <c r="K71" s="70"/>
      <c r="L71" s="77">
        <v>-542.9</v>
      </c>
    </row>
    <row r="72" spans="2:12" ht="15">
      <c r="B72" s="59" t="s">
        <v>143</v>
      </c>
      <c r="C72" s="52" t="s">
        <v>55</v>
      </c>
      <c r="D72" s="14">
        <v>31900.7</v>
      </c>
      <c r="E72" s="14">
        <v>34847.8</v>
      </c>
      <c r="F72" s="53">
        <v>23630.7</v>
      </c>
      <c r="G72" s="14">
        <f>38528.8-90</f>
        <v>38438.8</v>
      </c>
      <c r="H72" s="70"/>
      <c r="I72" s="71"/>
      <c r="J72" s="70"/>
      <c r="K72" s="70"/>
      <c r="L72" s="77">
        <v>-90</v>
      </c>
    </row>
    <row r="73" spans="2:7" ht="15">
      <c r="B73" s="59" t="s">
        <v>144</v>
      </c>
      <c r="C73" s="52" t="s">
        <v>74</v>
      </c>
      <c r="D73" s="14">
        <v>3146</v>
      </c>
      <c r="E73" s="14">
        <v>3220</v>
      </c>
      <c r="F73" s="53">
        <v>2497.3</v>
      </c>
      <c r="G73" s="14">
        <v>3004</v>
      </c>
    </row>
    <row r="74" spans="2:7" ht="15">
      <c r="B74" s="59" t="s">
        <v>145</v>
      </c>
      <c r="C74" s="52" t="s">
        <v>56</v>
      </c>
      <c r="D74" s="14">
        <v>29121.7</v>
      </c>
      <c r="E74" s="14">
        <v>32094</v>
      </c>
      <c r="F74" s="53">
        <v>23751.9</v>
      </c>
      <c r="G74" s="14">
        <v>38610.9</v>
      </c>
    </row>
    <row r="75" spans="2:20" s="4" customFormat="1" ht="14.25">
      <c r="B75" s="58" t="s">
        <v>146</v>
      </c>
      <c r="C75" s="47" t="s">
        <v>79</v>
      </c>
      <c r="D75" s="48">
        <f>D76+D77</f>
        <v>54552</v>
      </c>
      <c r="E75" s="48">
        <f>E76+E77</f>
        <v>64738.8</v>
      </c>
      <c r="F75" s="49">
        <f>F76+F77</f>
        <v>46157.8</v>
      </c>
      <c r="G75" s="48">
        <f>G76+G77</f>
        <v>75655.9</v>
      </c>
      <c r="H75" s="25"/>
      <c r="I75" s="50"/>
      <c r="J75" s="25"/>
      <c r="K75" s="25"/>
      <c r="L75" s="74"/>
      <c r="M75" s="79"/>
      <c r="N75" s="79"/>
      <c r="O75" s="79"/>
      <c r="P75" s="79"/>
      <c r="Q75" s="79"/>
      <c r="R75" s="79"/>
      <c r="S75" s="79"/>
      <c r="T75" s="51"/>
    </row>
    <row r="76" spans="2:7" ht="15">
      <c r="B76" s="59" t="s">
        <v>147</v>
      </c>
      <c r="C76" s="52" t="s">
        <v>57</v>
      </c>
      <c r="D76" s="14">
        <v>46636.6</v>
      </c>
      <c r="E76" s="14">
        <v>56454.4</v>
      </c>
      <c r="F76" s="53">
        <v>40256.4</v>
      </c>
      <c r="G76" s="14">
        <v>65178.2</v>
      </c>
    </row>
    <row r="77" spans="2:7" ht="15">
      <c r="B77" s="59" t="s">
        <v>148</v>
      </c>
      <c r="C77" s="52" t="s">
        <v>80</v>
      </c>
      <c r="D77" s="14">
        <v>7915.4</v>
      </c>
      <c r="E77" s="14">
        <v>8284.4</v>
      </c>
      <c r="F77" s="53">
        <v>5901.4</v>
      </c>
      <c r="G77" s="14">
        <v>10477.7</v>
      </c>
    </row>
    <row r="78" spans="2:20" s="4" customFormat="1" ht="14.25">
      <c r="B78" s="58" t="s">
        <v>149</v>
      </c>
      <c r="C78" s="47" t="s">
        <v>58</v>
      </c>
      <c r="D78" s="48">
        <f>D79+D80+D81+D82</f>
        <v>44762.6</v>
      </c>
      <c r="E78" s="48">
        <f>E79+E80+E81+E82</f>
        <v>45958.4</v>
      </c>
      <c r="F78" s="49">
        <f>F79+F80+F81+F82</f>
        <v>32279.2</v>
      </c>
      <c r="G78" s="48">
        <f>G79+G80+G81+G82</f>
        <v>42538.5</v>
      </c>
      <c r="H78" s="25"/>
      <c r="I78" s="50"/>
      <c r="J78" s="25"/>
      <c r="K78" s="25"/>
      <c r="L78" s="74"/>
      <c r="M78" s="79"/>
      <c r="N78" s="79"/>
      <c r="O78" s="79"/>
      <c r="P78" s="79"/>
      <c r="Q78" s="79"/>
      <c r="R78" s="79"/>
      <c r="S78" s="79"/>
      <c r="T78" s="51"/>
    </row>
    <row r="79" spans="2:12" ht="15">
      <c r="B79" s="59" t="s">
        <v>150</v>
      </c>
      <c r="C79" s="52" t="s">
        <v>59</v>
      </c>
      <c r="D79" s="14">
        <v>2626</v>
      </c>
      <c r="E79" s="14">
        <v>2626</v>
      </c>
      <c r="F79" s="53">
        <v>1759</v>
      </c>
      <c r="G79" s="14">
        <f>2912-26</f>
        <v>2886</v>
      </c>
      <c r="H79" s="70"/>
      <c r="I79" s="71"/>
      <c r="J79" s="70"/>
      <c r="K79" s="70"/>
      <c r="L79" s="77">
        <v>-26</v>
      </c>
    </row>
    <row r="80" spans="2:12" ht="15">
      <c r="B80" s="59" t="s">
        <v>151</v>
      </c>
      <c r="C80" s="52" t="s">
        <v>60</v>
      </c>
      <c r="D80" s="14">
        <v>9456.3</v>
      </c>
      <c r="E80" s="14">
        <v>9978.7</v>
      </c>
      <c r="F80" s="53">
        <v>6260.2</v>
      </c>
      <c r="G80" s="14">
        <f>11309.9-588</f>
        <v>10721.9</v>
      </c>
      <c r="H80" s="70"/>
      <c r="I80" s="71"/>
      <c r="J80" s="70"/>
      <c r="K80" s="70"/>
      <c r="L80" s="78">
        <v>-588</v>
      </c>
    </row>
    <row r="81" spans="2:12" ht="15">
      <c r="B81" s="59" t="s">
        <v>152</v>
      </c>
      <c r="C81" s="52" t="s">
        <v>61</v>
      </c>
      <c r="D81" s="14">
        <v>31589.9</v>
      </c>
      <c r="E81" s="14">
        <v>32221.1</v>
      </c>
      <c r="F81" s="53">
        <v>23454.1</v>
      </c>
      <c r="G81" s="14">
        <f>31470.2-4000</f>
        <v>27470.2</v>
      </c>
      <c r="H81" s="70"/>
      <c r="I81" s="71"/>
      <c r="J81" s="70"/>
      <c r="K81" s="70"/>
      <c r="L81" s="77">
        <v>-4000</v>
      </c>
    </row>
    <row r="82" spans="2:20" s="6" customFormat="1" ht="15">
      <c r="B82" s="61" t="s">
        <v>153</v>
      </c>
      <c r="C82" s="52" t="s">
        <v>62</v>
      </c>
      <c r="D82" s="14">
        <v>1090.4</v>
      </c>
      <c r="E82" s="14">
        <v>1132.6</v>
      </c>
      <c r="F82" s="53">
        <v>805.9</v>
      </c>
      <c r="G82" s="14">
        <v>1460.4</v>
      </c>
      <c r="H82" s="7"/>
      <c r="I82" s="8"/>
      <c r="J82" s="7"/>
      <c r="K82" s="7"/>
      <c r="L82" s="72"/>
      <c r="M82" s="80"/>
      <c r="N82" s="80"/>
      <c r="O82" s="80"/>
      <c r="P82" s="80"/>
      <c r="Q82" s="80"/>
      <c r="R82" s="80"/>
      <c r="S82" s="80"/>
      <c r="T82" s="54"/>
    </row>
    <row r="83" spans="2:20" s="4" customFormat="1" ht="14.25">
      <c r="B83" s="58" t="s">
        <v>154</v>
      </c>
      <c r="C83" s="47" t="s">
        <v>63</v>
      </c>
      <c r="D83" s="48">
        <f>D84+D85</f>
        <v>83271.3</v>
      </c>
      <c r="E83" s="48">
        <f>E84+E85</f>
        <v>130185.8</v>
      </c>
      <c r="F83" s="49">
        <f>F84+F85</f>
        <v>129266.1</v>
      </c>
      <c r="G83" s="48">
        <f>G84+G85</f>
        <v>222093.5</v>
      </c>
      <c r="H83" s="25"/>
      <c r="I83" s="50"/>
      <c r="J83" s="25"/>
      <c r="K83" s="25"/>
      <c r="L83" s="74"/>
      <c r="M83" s="79"/>
      <c r="N83" s="79"/>
      <c r="O83" s="79"/>
      <c r="P83" s="79"/>
      <c r="Q83" s="79"/>
      <c r="R83" s="79"/>
      <c r="S83" s="79"/>
      <c r="T83" s="51"/>
    </row>
    <row r="84" spans="2:7" ht="15">
      <c r="B84" s="59" t="s">
        <v>155</v>
      </c>
      <c r="C84" s="52" t="s">
        <v>64</v>
      </c>
      <c r="D84" s="14">
        <v>800</v>
      </c>
      <c r="E84" s="14">
        <v>800</v>
      </c>
      <c r="F84" s="53">
        <v>792.5</v>
      </c>
      <c r="G84" s="14">
        <v>700</v>
      </c>
    </row>
    <row r="85" spans="2:7" ht="15">
      <c r="B85" s="59" t="s">
        <v>156</v>
      </c>
      <c r="C85" s="52" t="s">
        <v>85</v>
      </c>
      <c r="D85" s="14">
        <v>82471.3</v>
      </c>
      <c r="E85" s="14">
        <v>129385.8</v>
      </c>
      <c r="F85" s="53">
        <v>128473.6</v>
      </c>
      <c r="G85" s="14">
        <v>221393.5</v>
      </c>
    </row>
    <row r="86" spans="2:20" s="4" customFormat="1" ht="14.25">
      <c r="B86" s="58" t="s">
        <v>157</v>
      </c>
      <c r="C86" s="47" t="s">
        <v>65</v>
      </c>
      <c r="D86" s="48">
        <f>D87</f>
        <v>1432.5</v>
      </c>
      <c r="E86" s="48">
        <f>E87</f>
        <v>1572.5</v>
      </c>
      <c r="F86" s="49">
        <f>F87</f>
        <v>1001</v>
      </c>
      <c r="G86" s="48">
        <f>G87</f>
        <v>1712.5</v>
      </c>
      <c r="H86" s="25"/>
      <c r="I86" s="50"/>
      <c r="J86" s="25"/>
      <c r="K86" s="25"/>
      <c r="L86" s="74"/>
      <c r="M86" s="79"/>
      <c r="N86" s="79"/>
      <c r="O86" s="79"/>
      <c r="P86" s="79"/>
      <c r="Q86" s="79"/>
      <c r="R86" s="79"/>
      <c r="S86" s="79"/>
      <c r="T86" s="51"/>
    </row>
    <row r="87" spans="2:7" ht="15">
      <c r="B87" s="59" t="s">
        <v>158</v>
      </c>
      <c r="C87" s="52" t="s">
        <v>66</v>
      </c>
      <c r="D87" s="14">
        <v>1432.5</v>
      </c>
      <c r="E87" s="14">
        <v>1572.5</v>
      </c>
      <c r="F87" s="53">
        <v>1001</v>
      </c>
      <c r="G87" s="14">
        <v>1712.5</v>
      </c>
    </row>
    <row r="88" spans="2:20" s="4" customFormat="1" ht="17.25" customHeight="1">
      <c r="B88" s="65" t="s">
        <v>159</v>
      </c>
      <c r="C88" s="64" t="s">
        <v>161</v>
      </c>
      <c r="D88" s="48">
        <f>D89</f>
        <v>4.2</v>
      </c>
      <c r="E88" s="48">
        <f>E89</f>
        <v>7.3</v>
      </c>
      <c r="F88" s="49">
        <f>F89</f>
        <v>1.2</v>
      </c>
      <c r="G88" s="48">
        <f>G89</f>
        <v>6.6</v>
      </c>
      <c r="H88" s="25"/>
      <c r="I88" s="50"/>
      <c r="J88" s="25"/>
      <c r="K88" s="25"/>
      <c r="L88" s="74"/>
      <c r="M88" s="79"/>
      <c r="N88" s="79"/>
      <c r="O88" s="79"/>
      <c r="P88" s="79"/>
      <c r="Q88" s="79"/>
      <c r="R88" s="79"/>
      <c r="S88" s="79"/>
      <c r="T88" s="51"/>
    </row>
    <row r="89" spans="2:7" ht="30">
      <c r="B89" s="63" t="s">
        <v>160</v>
      </c>
      <c r="C89" s="52" t="s">
        <v>162</v>
      </c>
      <c r="D89" s="14">
        <v>4.2</v>
      </c>
      <c r="E89" s="14">
        <v>7.3</v>
      </c>
      <c r="F89" s="53">
        <v>1.2</v>
      </c>
      <c r="G89" s="14">
        <v>6.6</v>
      </c>
    </row>
    <row r="90" spans="2:20" s="4" customFormat="1" ht="27" customHeight="1">
      <c r="B90" s="65" t="s">
        <v>163</v>
      </c>
      <c r="C90" s="47" t="s">
        <v>81</v>
      </c>
      <c r="D90" s="48">
        <v>0</v>
      </c>
      <c r="E90" s="48">
        <v>0</v>
      </c>
      <c r="F90" s="49">
        <v>0</v>
      </c>
      <c r="G90" s="48">
        <f>G91+G92</f>
        <v>60024.5</v>
      </c>
      <c r="H90" s="25"/>
      <c r="I90" s="50"/>
      <c r="J90" s="25"/>
      <c r="K90" s="25"/>
      <c r="L90" s="74"/>
      <c r="M90" s="79"/>
      <c r="N90" s="79"/>
      <c r="O90" s="79"/>
      <c r="P90" s="79"/>
      <c r="Q90" s="79"/>
      <c r="R90" s="79"/>
      <c r="S90" s="79"/>
      <c r="T90" s="51"/>
    </row>
    <row r="91" spans="2:20" s="4" customFormat="1" ht="30" customHeight="1">
      <c r="B91" s="66" t="s">
        <v>164</v>
      </c>
      <c r="C91" s="62" t="s">
        <v>166</v>
      </c>
      <c r="D91" s="48"/>
      <c r="E91" s="48"/>
      <c r="F91" s="49"/>
      <c r="G91" s="14">
        <v>23925</v>
      </c>
      <c r="H91" s="25"/>
      <c r="I91" s="50"/>
      <c r="J91" s="25"/>
      <c r="K91" s="25"/>
      <c r="L91" s="74"/>
      <c r="M91" s="79"/>
      <c r="N91" s="79"/>
      <c r="O91" s="79"/>
      <c r="P91" s="79"/>
      <c r="Q91" s="79"/>
      <c r="R91" s="79"/>
      <c r="S91" s="79"/>
      <c r="T91" s="51"/>
    </row>
    <row r="92" spans="2:12" ht="15">
      <c r="B92" s="59" t="s">
        <v>165</v>
      </c>
      <c r="C92" s="67" t="s">
        <v>67</v>
      </c>
      <c r="D92" s="14">
        <v>0</v>
      </c>
      <c r="E92" s="14"/>
      <c r="F92" s="53"/>
      <c r="G92" s="14">
        <f>36599.5-500</f>
        <v>36099.5</v>
      </c>
      <c r="H92" s="70"/>
      <c r="I92" s="71"/>
      <c r="J92" s="70"/>
      <c r="K92" s="70"/>
      <c r="L92" s="77">
        <v>-500</v>
      </c>
    </row>
    <row r="93" spans="2:20" s="4" customFormat="1" ht="14.25">
      <c r="B93" s="58"/>
      <c r="C93" s="47" t="s">
        <v>68</v>
      </c>
      <c r="D93" s="48">
        <f>D41+D54+D61+D66+D69+D75+D78+D83+D86+D88+D90+D49</f>
        <v>532840.4</v>
      </c>
      <c r="E93" s="48">
        <f>E41+E54+E61+E66+E69+E75+E78+E83+E86+E88+E90+E49</f>
        <v>691308.7000000001</v>
      </c>
      <c r="F93" s="49">
        <f>F41+F54+F61+F66+F69+F75+F78+F83+F86+F88+F90+F49</f>
        <v>503820.50000000006</v>
      </c>
      <c r="G93" s="48">
        <f>G41+G54+G61+G66+G69+G75+G78+G83+G86+G88+G90+G49</f>
        <v>1015959.0000000001</v>
      </c>
      <c r="H93" s="25"/>
      <c r="I93" s="50"/>
      <c r="J93" s="25"/>
      <c r="K93" s="25"/>
      <c r="L93" s="74"/>
      <c r="M93" s="79"/>
      <c r="N93" s="79"/>
      <c r="O93" s="79"/>
      <c r="P93" s="79"/>
      <c r="Q93" s="79"/>
      <c r="R93" s="79"/>
      <c r="S93" s="79"/>
      <c r="T93" s="51"/>
    </row>
    <row r="94" spans="2:20" s="4" customFormat="1" ht="14.25" hidden="1">
      <c r="B94" s="58"/>
      <c r="C94" s="47" t="s">
        <v>69</v>
      </c>
      <c r="D94" s="48">
        <v>44758.4</v>
      </c>
      <c r="E94" s="48">
        <v>46859.5</v>
      </c>
      <c r="F94" s="49">
        <v>36596.5</v>
      </c>
      <c r="G94" s="48"/>
      <c r="H94" s="25"/>
      <c r="I94" s="50"/>
      <c r="J94" s="25"/>
      <c r="K94" s="25"/>
      <c r="L94" s="74"/>
      <c r="M94" s="79"/>
      <c r="N94" s="79"/>
      <c r="O94" s="79"/>
      <c r="P94" s="79"/>
      <c r="Q94" s="79"/>
      <c r="R94" s="79"/>
      <c r="S94" s="79"/>
      <c r="T94" s="51"/>
    </row>
    <row r="95" spans="2:20" s="4" customFormat="1" ht="14.25">
      <c r="B95" s="58"/>
      <c r="C95" s="47" t="s">
        <v>70</v>
      </c>
      <c r="D95" s="48">
        <f>D93+D94</f>
        <v>577598.8</v>
      </c>
      <c r="E95" s="48">
        <f>E93+E94</f>
        <v>738168.2000000001</v>
      </c>
      <c r="F95" s="49">
        <f>F93+F94</f>
        <v>540417</v>
      </c>
      <c r="G95" s="48">
        <f>G93+G94</f>
        <v>1015959.0000000001</v>
      </c>
      <c r="H95" s="25"/>
      <c r="I95" s="50"/>
      <c r="J95" s="25"/>
      <c r="K95" s="25"/>
      <c r="L95" s="74"/>
      <c r="M95" s="79"/>
      <c r="N95" s="79"/>
      <c r="O95" s="79"/>
      <c r="P95" s="79"/>
      <c r="Q95" s="79"/>
      <c r="R95" s="79"/>
      <c r="S95" s="79"/>
      <c r="T95" s="51"/>
    </row>
    <row r="96" spans="2:7" ht="54" customHeight="1">
      <c r="B96" s="88" t="s">
        <v>182</v>
      </c>
      <c r="C96" s="88"/>
      <c r="D96" s="88"/>
      <c r="E96" s="88"/>
      <c r="F96" s="88"/>
      <c r="G96" s="88"/>
    </row>
    <row r="97" spans="3:7" ht="15" hidden="1">
      <c r="C97" s="10" t="s">
        <v>167</v>
      </c>
      <c r="G97" s="68">
        <f>G39-G95</f>
        <v>-25349.20000000007</v>
      </c>
    </row>
  </sheetData>
  <sheetProtection/>
  <mergeCells count="9">
    <mergeCell ref="B5:B6"/>
    <mergeCell ref="B96:G96"/>
    <mergeCell ref="B2:G2"/>
    <mergeCell ref="H5:H6"/>
    <mergeCell ref="C5:C6"/>
    <mergeCell ref="D5:D6"/>
    <mergeCell ref="E5:E6"/>
    <mergeCell ref="F5:F6"/>
    <mergeCell ref="G5:G6"/>
  </mergeCells>
  <printOptions/>
  <pageMargins left="0.6" right="0" top="0" bottom="0" header="0.31496062992125984" footer="0.31496062992125984"/>
  <pageSetup fitToHeight="12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34"/>
  <sheetViews>
    <sheetView zoomScalePageLayoutView="0" workbookViewId="0" topLeftCell="N1">
      <selection activeCell="AL2" sqref="AL2:AM7"/>
    </sheetView>
  </sheetViews>
  <sheetFormatPr defaultColWidth="9.140625" defaultRowHeight="15"/>
  <sheetData>
    <row r="1" spans="1:39" s="2" customFormat="1" ht="15">
      <c r="A1" s="2">
        <v>103</v>
      </c>
      <c r="B1" s="2">
        <v>104</v>
      </c>
      <c r="C1" s="2">
        <v>105</v>
      </c>
      <c r="D1" s="2">
        <v>106</v>
      </c>
      <c r="E1" s="2">
        <v>107</v>
      </c>
      <c r="F1" s="2">
        <v>111</v>
      </c>
      <c r="G1" s="2">
        <v>113</v>
      </c>
      <c r="H1" s="2">
        <v>309</v>
      </c>
      <c r="I1" s="2">
        <v>310</v>
      </c>
      <c r="J1" s="2">
        <v>314</v>
      </c>
      <c r="L1" s="2">
        <v>405</v>
      </c>
      <c r="M1" s="2">
        <v>406</v>
      </c>
      <c r="N1" s="2">
        <v>408</v>
      </c>
      <c r="O1" s="2">
        <v>409</v>
      </c>
      <c r="P1" s="2">
        <v>412</v>
      </c>
      <c r="Q1" s="2">
        <v>501</v>
      </c>
      <c r="R1" s="2">
        <v>502</v>
      </c>
      <c r="S1" s="2">
        <v>503</v>
      </c>
      <c r="T1" s="2">
        <v>505</v>
      </c>
      <c r="U1" s="2">
        <v>602</v>
      </c>
      <c r="V1" s="2">
        <v>605</v>
      </c>
      <c r="W1" s="2">
        <v>701</v>
      </c>
      <c r="X1" s="2">
        <v>702</v>
      </c>
      <c r="Y1" s="2">
        <v>703</v>
      </c>
      <c r="Z1" s="2">
        <v>707</v>
      </c>
      <c r="AA1" s="2">
        <v>709</v>
      </c>
      <c r="AB1" s="2">
        <v>801</v>
      </c>
      <c r="AC1" s="2">
        <v>804</v>
      </c>
      <c r="AD1" s="2">
        <v>1001</v>
      </c>
      <c r="AE1" s="2">
        <v>1003</v>
      </c>
      <c r="AF1" s="2">
        <v>1004</v>
      </c>
      <c r="AG1" s="2">
        <v>1006</v>
      </c>
      <c r="AH1" s="2">
        <v>1101</v>
      </c>
      <c r="AI1" s="2">
        <v>1102</v>
      </c>
      <c r="AJ1" s="2">
        <v>1202</v>
      </c>
      <c r="AK1" s="2">
        <v>1301</v>
      </c>
      <c r="AL1" s="2">
        <v>1401</v>
      </c>
      <c r="AM1" s="2">
        <v>1403</v>
      </c>
    </row>
    <row r="2" spans="1:39" ht="15">
      <c r="A2">
        <v>1241.6</v>
      </c>
      <c r="B2">
        <v>2050.9</v>
      </c>
      <c r="C2">
        <v>4.2</v>
      </c>
      <c r="D2">
        <v>3640.3</v>
      </c>
      <c r="E2">
        <v>71</v>
      </c>
      <c r="F2">
        <v>97.7</v>
      </c>
      <c r="G2">
        <v>928.2</v>
      </c>
      <c r="H2">
        <v>4.7</v>
      </c>
      <c r="I2">
        <v>2720.8</v>
      </c>
      <c r="J2">
        <v>30</v>
      </c>
      <c r="L2">
        <v>146</v>
      </c>
      <c r="M2">
        <v>186.1</v>
      </c>
      <c r="N2">
        <v>4950</v>
      </c>
      <c r="O2">
        <v>13523.5</v>
      </c>
      <c r="P2">
        <v>100.9</v>
      </c>
      <c r="Q2">
        <v>3407.6</v>
      </c>
      <c r="R2">
        <v>6017.7</v>
      </c>
      <c r="S2">
        <v>270</v>
      </c>
      <c r="T2">
        <v>265</v>
      </c>
      <c r="U2">
        <v>78</v>
      </c>
      <c r="V2">
        <v>67</v>
      </c>
      <c r="W2">
        <v>12</v>
      </c>
      <c r="X2">
        <v>409.4</v>
      </c>
      <c r="Y2">
        <v>6648.9</v>
      </c>
      <c r="Z2">
        <v>15</v>
      </c>
      <c r="AA2">
        <v>1649.7</v>
      </c>
      <c r="AB2">
        <v>14736.2</v>
      </c>
      <c r="AC2">
        <v>7668.4</v>
      </c>
      <c r="AD2">
        <v>26</v>
      </c>
      <c r="AE2">
        <v>163</v>
      </c>
      <c r="AF2">
        <v>2500.1</v>
      </c>
      <c r="AG2">
        <v>175</v>
      </c>
      <c r="AH2">
        <v>800</v>
      </c>
      <c r="AI2">
        <v>111750</v>
      </c>
      <c r="AJ2">
        <v>1572.5</v>
      </c>
      <c r="AK2">
        <v>7.3</v>
      </c>
      <c r="AL2">
        <v>15758</v>
      </c>
      <c r="AM2">
        <v>6050.5</v>
      </c>
    </row>
    <row r="3" spans="1:39" ht="15">
      <c r="A3">
        <v>323.1</v>
      </c>
      <c r="B3">
        <v>9295.3</v>
      </c>
      <c r="D3">
        <v>139.1</v>
      </c>
      <c r="F3">
        <v>150</v>
      </c>
      <c r="G3">
        <v>178.5</v>
      </c>
      <c r="H3">
        <v>23.9</v>
      </c>
      <c r="I3">
        <v>105.4</v>
      </c>
      <c r="L3">
        <v>365.7</v>
      </c>
      <c r="M3">
        <v>12551.6</v>
      </c>
      <c r="N3">
        <v>40</v>
      </c>
      <c r="O3">
        <v>2032</v>
      </c>
      <c r="P3">
        <v>781.7</v>
      </c>
      <c r="Q3">
        <v>509.2</v>
      </c>
      <c r="R3">
        <v>1141.9</v>
      </c>
      <c r="W3">
        <v>490.1</v>
      </c>
      <c r="X3">
        <v>5277.2</v>
      </c>
      <c r="Y3">
        <v>1153.1</v>
      </c>
      <c r="Z3">
        <v>500</v>
      </c>
      <c r="AA3">
        <v>8593.6</v>
      </c>
      <c r="AB3">
        <v>247.2</v>
      </c>
      <c r="AC3">
        <v>598.9</v>
      </c>
      <c r="AD3">
        <v>2400</v>
      </c>
      <c r="AE3">
        <v>17</v>
      </c>
      <c r="AF3">
        <v>3863.7</v>
      </c>
      <c r="AG3">
        <v>848.5</v>
      </c>
      <c r="AI3">
        <v>16698.3</v>
      </c>
      <c r="AL3">
        <v>1253.7</v>
      </c>
      <c r="AM3">
        <v>2528.6</v>
      </c>
    </row>
    <row r="4" spans="2:39" ht="15">
      <c r="B4">
        <v>12.3</v>
      </c>
      <c r="D4">
        <v>60</v>
      </c>
      <c r="F4">
        <v>26.3</v>
      </c>
      <c r="G4">
        <v>150</v>
      </c>
      <c r="I4">
        <v>850</v>
      </c>
      <c r="M4">
        <v>125.5</v>
      </c>
      <c r="O4">
        <v>717.8</v>
      </c>
      <c r="P4">
        <v>200</v>
      </c>
      <c r="R4">
        <v>21</v>
      </c>
      <c r="W4">
        <v>665.6</v>
      </c>
      <c r="X4">
        <v>200</v>
      </c>
      <c r="Y4">
        <v>380</v>
      </c>
      <c r="Z4">
        <v>39</v>
      </c>
      <c r="AA4">
        <v>990.5</v>
      </c>
      <c r="AB4">
        <v>13</v>
      </c>
      <c r="AC4">
        <v>17.1</v>
      </c>
      <c r="AE4">
        <v>5</v>
      </c>
      <c r="AF4">
        <v>693.2</v>
      </c>
      <c r="AG4">
        <v>109.1</v>
      </c>
      <c r="AI4">
        <v>937.5</v>
      </c>
      <c r="AL4">
        <v>1079.8</v>
      </c>
      <c r="AM4">
        <v>6502.8</v>
      </c>
    </row>
    <row r="5" spans="2:39" ht="15">
      <c r="B5">
        <v>1.9</v>
      </c>
      <c r="G5">
        <v>300</v>
      </c>
      <c r="I5">
        <v>4.3</v>
      </c>
      <c r="O5">
        <v>10592.9</v>
      </c>
      <c r="P5">
        <v>1100</v>
      </c>
      <c r="R5">
        <v>75.7</v>
      </c>
      <c r="W5">
        <v>270.6</v>
      </c>
      <c r="X5">
        <v>6039.4</v>
      </c>
      <c r="Y5">
        <v>1896.3</v>
      </c>
      <c r="Z5">
        <v>20</v>
      </c>
      <c r="AA5">
        <v>6.1</v>
      </c>
      <c r="AB5">
        <v>3806.3</v>
      </c>
      <c r="AE5">
        <v>439.5</v>
      </c>
      <c r="AF5">
        <v>4889.1</v>
      </c>
      <c r="AL5">
        <v>3963.8</v>
      </c>
      <c r="AM5">
        <v>3000.3</v>
      </c>
    </row>
    <row r="6" spans="2:39" ht="15">
      <c r="B6">
        <v>43.2</v>
      </c>
      <c r="G6">
        <v>648</v>
      </c>
      <c r="I6">
        <v>5.8</v>
      </c>
      <c r="O6">
        <v>28306.2</v>
      </c>
      <c r="R6">
        <v>467.5</v>
      </c>
      <c r="W6">
        <v>28793</v>
      </c>
      <c r="X6">
        <v>351.5</v>
      </c>
      <c r="Y6">
        <v>21244.7</v>
      </c>
      <c r="Z6">
        <v>40</v>
      </c>
      <c r="AA6">
        <v>19922.3</v>
      </c>
      <c r="AB6">
        <v>778.5</v>
      </c>
      <c r="AE6">
        <v>90</v>
      </c>
      <c r="AF6">
        <v>17089</v>
      </c>
      <c r="AL6">
        <v>2103.2</v>
      </c>
      <c r="AM6">
        <v>4020.3</v>
      </c>
    </row>
    <row r="7" spans="2:38" ht="15">
      <c r="B7">
        <v>6.6</v>
      </c>
      <c r="G7">
        <v>127</v>
      </c>
      <c r="I7">
        <v>1</v>
      </c>
      <c r="O7">
        <v>1850</v>
      </c>
      <c r="R7">
        <v>690</v>
      </c>
      <c r="W7">
        <v>32248.9</v>
      </c>
      <c r="X7">
        <v>73897.9</v>
      </c>
      <c r="Y7">
        <v>664</v>
      </c>
      <c r="Z7">
        <v>2606</v>
      </c>
      <c r="AA7">
        <v>785.6</v>
      </c>
      <c r="AB7">
        <v>1338.1</v>
      </c>
      <c r="AE7">
        <v>15</v>
      </c>
      <c r="AL7">
        <v>598.5</v>
      </c>
    </row>
    <row r="8" spans="2:31" ht="15">
      <c r="B8">
        <v>344.9</v>
      </c>
      <c r="G8">
        <v>5</v>
      </c>
      <c r="I8">
        <v>240</v>
      </c>
      <c r="O8">
        <v>2862</v>
      </c>
      <c r="R8">
        <v>6993</v>
      </c>
      <c r="W8">
        <v>1128.8</v>
      </c>
      <c r="X8">
        <v>43804.8</v>
      </c>
      <c r="Y8">
        <v>2758.8</v>
      </c>
      <c r="AA8">
        <v>71.2</v>
      </c>
      <c r="AB8">
        <v>384.7</v>
      </c>
      <c r="AE8">
        <v>1.5</v>
      </c>
    </row>
    <row r="9" spans="2:31" ht="15">
      <c r="B9">
        <v>54.1</v>
      </c>
      <c r="G9">
        <v>23</v>
      </c>
      <c r="I9">
        <v>25</v>
      </c>
      <c r="R9">
        <v>1044.9</v>
      </c>
      <c r="W9">
        <v>268.3</v>
      </c>
      <c r="X9">
        <v>3516</v>
      </c>
      <c r="Y9">
        <v>15</v>
      </c>
      <c r="AA9">
        <v>60</v>
      </c>
      <c r="AB9">
        <v>2288.9</v>
      </c>
      <c r="AE9">
        <v>540</v>
      </c>
    </row>
    <row r="10" spans="2:31" ht="15">
      <c r="B10">
        <v>282.1</v>
      </c>
      <c r="G10">
        <v>5</v>
      </c>
      <c r="I10">
        <v>10</v>
      </c>
      <c r="R10">
        <v>203.7</v>
      </c>
      <c r="W10">
        <v>264</v>
      </c>
      <c r="X10">
        <v>295</v>
      </c>
      <c r="Y10">
        <v>87</v>
      </c>
      <c r="AA10">
        <v>15</v>
      </c>
      <c r="AB10">
        <v>51.1</v>
      </c>
      <c r="AE10">
        <v>96</v>
      </c>
    </row>
    <row r="11" spans="2:31" ht="15">
      <c r="B11">
        <v>37.6</v>
      </c>
      <c r="G11">
        <v>11.5</v>
      </c>
      <c r="R11">
        <v>848.1</v>
      </c>
      <c r="X11">
        <v>1584.7</v>
      </c>
      <c r="AB11">
        <v>0.5</v>
      </c>
      <c r="AE11">
        <v>150</v>
      </c>
    </row>
    <row r="12" spans="7:31" ht="15">
      <c r="G12">
        <v>0.5</v>
      </c>
      <c r="R12">
        <v>1693.3</v>
      </c>
      <c r="X12">
        <v>919.6</v>
      </c>
      <c r="AB12">
        <v>102.1</v>
      </c>
      <c r="AE12">
        <v>8000</v>
      </c>
    </row>
    <row r="13" spans="7:31" ht="15">
      <c r="G13">
        <v>12233.9</v>
      </c>
      <c r="R13">
        <v>127.9</v>
      </c>
      <c r="X13">
        <v>60</v>
      </c>
      <c r="AB13">
        <v>1</v>
      </c>
      <c r="AE13">
        <v>294.7</v>
      </c>
    </row>
    <row r="14" spans="7:28" ht="15">
      <c r="G14">
        <v>10292</v>
      </c>
      <c r="R14">
        <v>37</v>
      </c>
      <c r="X14">
        <v>473</v>
      </c>
      <c r="AB14">
        <v>11720.1</v>
      </c>
    </row>
    <row r="15" spans="7:28" ht="15">
      <c r="G15">
        <v>160</v>
      </c>
      <c r="R15">
        <v>62</v>
      </c>
      <c r="X15">
        <v>4</v>
      </c>
      <c r="AB15">
        <v>5867.3</v>
      </c>
    </row>
    <row r="16" spans="7:28" ht="15">
      <c r="G16">
        <v>911.7</v>
      </c>
      <c r="R16">
        <v>623.3</v>
      </c>
      <c r="X16">
        <v>5</v>
      </c>
      <c r="AB16">
        <v>1515.8</v>
      </c>
    </row>
    <row r="17" spans="7:28" ht="15">
      <c r="G17">
        <v>329.8</v>
      </c>
      <c r="R17">
        <v>10</v>
      </c>
      <c r="X17">
        <v>163</v>
      </c>
      <c r="AB17">
        <v>1600</v>
      </c>
    </row>
    <row r="18" spans="7:28" ht="15">
      <c r="G18">
        <v>57.3</v>
      </c>
      <c r="AB18">
        <v>7500</v>
      </c>
    </row>
    <row r="19" spans="7:28" ht="15">
      <c r="G19">
        <v>315.9</v>
      </c>
      <c r="AB19">
        <v>2076.5</v>
      </c>
    </row>
    <row r="20" spans="7:28" ht="15">
      <c r="G20">
        <v>747.5</v>
      </c>
      <c r="AB20">
        <v>1550</v>
      </c>
    </row>
    <row r="21" spans="7:28" ht="15">
      <c r="G21">
        <v>165.5</v>
      </c>
      <c r="AB21">
        <v>520</v>
      </c>
    </row>
    <row r="22" spans="7:28" ht="15">
      <c r="G22">
        <v>142.5</v>
      </c>
      <c r="AB22">
        <v>102.1</v>
      </c>
    </row>
    <row r="23" spans="7:28" ht="15">
      <c r="G23">
        <v>1406.7</v>
      </c>
      <c r="AB23">
        <v>1</v>
      </c>
    </row>
    <row r="24" spans="7:28" ht="15">
      <c r="G24">
        <v>50</v>
      </c>
      <c r="AB24">
        <v>24</v>
      </c>
    </row>
    <row r="25" spans="7:28" ht="15">
      <c r="G25">
        <v>115</v>
      </c>
      <c r="AB25">
        <v>20</v>
      </c>
    </row>
    <row r="26" spans="7:28" ht="15">
      <c r="G26">
        <v>1476.2</v>
      </c>
      <c r="AB26">
        <v>10</v>
      </c>
    </row>
    <row r="27" spans="7:28" ht="15">
      <c r="G27">
        <v>1973.8</v>
      </c>
      <c r="AB27">
        <v>200</v>
      </c>
    </row>
    <row r="28" ht="15">
      <c r="G28">
        <v>1089.5</v>
      </c>
    </row>
    <row r="29" ht="15">
      <c r="G29">
        <v>756.4</v>
      </c>
    </row>
    <row r="30" ht="15">
      <c r="G30">
        <v>2924.6</v>
      </c>
    </row>
    <row r="31" ht="15">
      <c r="G31">
        <v>658.7</v>
      </c>
    </row>
    <row r="32" ht="15">
      <c r="G32">
        <v>80.9</v>
      </c>
    </row>
    <row r="33" ht="15">
      <c r="G33">
        <v>151.5</v>
      </c>
    </row>
    <row r="34" ht="15">
      <c r="G34">
        <v>17.3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finmuh</dc:creator>
  <cp:keywords/>
  <dc:description/>
  <cp:lastModifiedBy>rs</cp:lastModifiedBy>
  <cp:lastPrinted>2022-11-14T07:17:34Z</cp:lastPrinted>
  <dcterms:created xsi:type="dcterms:W3CDTF">2018-03-20T06:39:21Z</dcterms:created>
  <dcterms:modified xsi:type="dcterms:W3CDTF">2022-11-21T12:47:38Z</dcterms:modified>
  <cp:category/>
  <cp:version/>
  <cp:contentType/>
  <cp:contentStatus/>
</cp:coreProperties>
</file>